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XLS ჯამური\"/>
    </mc:Choice>
  </mc:AlternateContent>
  <bookViews>
    <workbookView xWindow="0" yWindow="180" windowWidth="20730" windowHeight="11580" tabRatio="954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9.1" sheetId="56" r:id="rId17"/>
    <sheet name="ფორმა 9.2" sheetId="57" r:id="rId18"/>
    <sheet name="ფორმა 9.6" sheetId="39" r:id="rId19"/>
    <sheet name="ფორმა N 9.7" sheetId="35" r:id="rId20"/>
    <sheet name="შემაჯ. ფორმა" sheetId="59" r:id="rId21"/>
    <sheet name="Validation" sheetId="13" state="veryHidden" r:id="rId22"/>
    <sheet name="ფორმა 15" sheetId="60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1">#REF!</definedName>
    <definedName name="Date" localSheetId="20">#REF!</definedName>
    <definedName name="Date">#REF!</definedName>
    <definedName name="_xlnm.Print_Area" localSheetId="6">'ფორმა 5.2'!$A$1:$I$37</definedName>
    <definedName name="_xlnm.Print_Area" localSheetId="8">'ფორმა 5.4'!$A$1:$H$46</definedName>
    <definedName name="_xlnm.Print_Area" localSheetId="9">'ფორმა 5.5'!$A$1:$M$37</definedName>
    <definedName name="_xlnm.Print_Area" localSheetId="16">'ფორმა 9.1'!$A$1:$I$34</definedName>
    <definedName name="_xlnm.Print_Area" localSheetId="17">'ფორმა 9.2'!$A$1:$K$35</definedName>
    <definedName name="_xlnm.Print_Area" localSheetId="18">'ფორმა 9.6'!$A$1:$I$35</definedName>
    <definedName name="_xlnm.Print_Area" localSheetId="14">'ფორმა N 8.1'!$A$1:$H$40</definedName>
    <definedName name="_xlnm.Print_Area" localSheetId="19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N3'!$A$1:$E$46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N6'!$A$1:$D$32</definedName>
    <definedName name="_xlnm.Print_Area" localSheetId="11">'ფორმა N6.1'!$A$1:$D$29</definedName>
    <definedName name="_xlnm.Print_Area" localSheetId="12">'ფორმა N7'!$A$1:$D$90</definedName>
    <definedName name="_xlnm.Print_Area" localSheetId="13">'ფორმა N8'!$A$1:$J$21</definedName>
    <definedName name="_xlnm.Print_Area" localSheetId="15">'ფორმა N9'!$A$1:$K$52</definedName>
    <definedName name="_xlnm.Print_Area" localSheetId="20">'შემაჯ. ფორმა'!$A$1:$C$35</definedName>
  </definedNames>
  <calcPr calcId="152511"/>
</workbook>
</file>

<file path=xl/calcChain.xml><?xml version="1.0" encoding="utf-8"?>
<calcChain xmlns="http://schemas.openxmlformats.org/spreadsheetml/2006/main">
  <c r="F16" i="7" l="1"/>
  <c r="D13" i="47" l="1"/>
  <c r="D53" i="47" l="1"/>
  <c r="C36" i="47" l="1"/>
  <c r="C28" i="47"/>
  <c r="C27" i="47"/>
  <c r="C26" i="47"/>
  <c r="C25" i="47"/>
  <c r="C22" i="47"/>
  <c r="L10" i="46" l="1"/>
  <c r="I28" i="43"/>
  <c r="I31" i="43" s="1"/>
  <c r="H28" i="43"/>
  <c r="H31" i="43" s="1"/>
  <c r="G28" i="43"/>
  <c r="G31" i="43" s="1"/>
  <c r="C11" i="47" l="1"/>
  <c r="G26" i="60"/>
  <c r="D28" i="47" l="1"/>
  <c r="D28" i="42" l="1"/>
  <c r="C12" i="3" l="1"/>
  <c r="C13" i="7"/>
  <c r="D14" i="3"/>
  <c r="C18" i="59"/>
  <c r="C12" i="7" l="1"/>
  <c r="D13" i="7"/>
  <c r="D12" i="7" s="1"/>
  <c r="C28" i="18"/>
  <c r="D28" i="18"/>
  <c r="J16" i="10" l="1"/>
  <c r="F10" i="9"/>
  <c r="D25" i="3" l="1"/>
  <c r="D11" i="40"/>
  <c r="D22" i="40"/>
  <c r="D25" i="40"/>
  <c r="D26" i="40"/>
  <c r="D27" i="40"/>
  <c r="D36" i="40"/>
  <c r="D46" i="40"/>
  <c r="D49" i="40"/>
  <c r="D63" i="40"/>
  <c r="G26" i="56"/>
  <c r="C49" i="47" s="1"/>
  <c r="D16" i="40"/>
  <c r="D17" i="7" l="1"/>
  <c r="D18" i="7"/>
  <c r="J39" i="10"/>
  <c r="J36" i="10" s="1"/>
  <c r="I39" i="10"/>
  <c r="I36" i="10" s="1"/>
  <c r="H39" i="10"/>
  <c r="H36" i="10" s="1"/>
  <c r="G39" i="10"/>
  <c r="G36" i="10" s="1"/>
  <c r="F39" i="10"/>
  <c r="F36" i="10" s="1"/>
  <c r="E39" i="10"/>
  <c r="E36" i="10" s="1"/>
  <c r="D39" i="10"/>
  <c r="C39" i="10"/>
  <c r="C36" i="10" s="1"/>
  <c r="B39" i="10"/>
  <c r="B36" i="10" s="1"/>
  <c r="D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J17" i="10" s="1"/>
  <c r="I19" i="10"/>
  <c r="I17" i="10" s="1"/>
  <c r="H19" i="10"/>
  <c r="G19" i="10"/>
  <c r="G17" i="10" s="1"/>
  <c r="F19" i="10"/>
  <c r="F17" i="10" s="1"/>
  <c r="E19" i="10"/>
  <c r="E17" i="10" s="1"/>
  <c r="D19" i="10"/>
  <c r="C19" i="10"/>
  <c r="C17" i="10" s="1"/>
  <c r="B19" i="10"/>
  <c r="B17" i="10" s="1"/>
  <c r="D17" i="10"/>
  <c r="J14" i="10"/>
  <c r="I14" i="10"/>
  <c r="H14" i="10"/>
  <c r="G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C10" i="10"/>
  <c r="B10" i="10"/>
  <c r="D22" i="47"/>
  <c r="D25" i="47"/>
  <c r="D26" i="47"/>
  <c r="D27" i="47"/>
  <c r="D36" i="47"/>
  <c r="D49" i="47"/>
  <c r="F9" i="10" l="1"/>
  <c r="B9" i="10"/>
  <c r="D9" i="10"/>
  <c r="C9" i="10"/>
  <c r="G9" i="10"/>
  <c r="H9" i="10"/>
  <c r="J9" i="10"/>
  <c r="D11" i="47"/>
  <c r="E9" i="10"/>
  <c r="I9" i="10"/>
  <c r="D17" i="3" l="1"/>
  <c r="D18" i="3"/>
  <c r="C25" i="59" l="1"/>
  <c r="C23" i="59"/>
  <c r="C21" i="59"/>
  <c r="C19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0" i="40"/>
  <c r="C10" i="40"/>
  <c r="C13" i="59" l="1"/>
  <c r="I38" i="35"/>
  <c r="A5" i="9"/>
  <c r="A5" i="35" l="1"/>
  <c r="A5" i="39"/>
  <c r="A5" i="10"/>
  <c r="A5" i="18"/>
  <c r="A5" i="12"/>
  <c r="A6" i="28"/>
  <c r="A6" i="5"/>
  <c r="A6" i="46"/>
  <c r="A5" i="45"/>
  <c r="A5" i="44"/>
  <c r="A4" i="43"/>
  <c r="A6" i="27"/>
  <c r="A5" i="47"/>
  <c r="A7" i="40"/>
  <c r="A5" i="7"/>
  <c r="A5" i="3"/>
  <c r="I36" i="44" l="1"/>
  <c r="H36" i="44"/>
  <c r="C16" i="47" s="1"/>
  <c r="D16" i="47" s="1"/>
  <c r="D31" i="7" l="1"/>
  <c r="C31" i="7"/>
  <c r="D27" i="7"/>
  <c r="D26" i="7" s="1"/>
  <c r="C27" i="7"/>
  <c r="C26" i="7" s="1"/>
  <c r="D19" i="7"/>
  <c r="C19" i="7"/>
  <c r="D16" i="7"/>
  <c r="C16" i="7"/>
  <c r="D31" i="3"/>
  <c r="C31" i="3"/>
  <c r="D10" i="7" l="1"/>
  <c r="D9" i="7" s="1"/>
  <c r="C24" i="59"/>
  <c r="C10" i="7"/>
  <c r="C9" i="7" s="1"/>
  <c r="D73" i="47"/>
  <c r="C73" i="47"/>
  <c r="D65" i="47"/>
  <c r="D59" i="47"/>
  <c r="C59" i="47"/>
  <c r="D54" i="47"/>
  <c r="C54" i="47"/>
  <c r="D48" i="47"/>
  <c r="C48" i="47"/>
  <c r="D33" i="47"/>
  <c r="C33" i="47"/>
  <c r="D24" i="47"/>
  <c r="D18" i="47" s="1"/>
  <c r="C24" i="47"/>
  <c r="C18" i="47" s="1"/>
  <c r="D15" i="47"/>
  <c r="C15" i="47"/>
  <c r="L23" i="46" l="1"/>
  <c r="C39" i="47" s="1"/>
  <c r="H34" i="45"/>
  <c r="G34" i="45"/>
  <c r="C37" i="47" l="1"/>
  <c r="C14" i="47" s="1"/>
  <c r="C9" i="47" s="1"/>
  <c r="D39" i="47"/>
  <c r="D37" i="47" s="1"/>
  <c r="D14" i="47" s="1"/>
  <c r="D9" i="47" s="1"/>
  <c r="D27" i="3"/>
  <c r="C27" i="3"/>
  <c r="C22" i="59" s="1"/>
  <c r="C20" i="59" s="1"/>
  <c r="D17" i="28" l="1"/>
  <c r="C17" i="28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5" i="40"/>
  <c r="A6" i="40"/>
  <c r="C14" i="40" l="1"/>
  <c r="C9" i="40" s="1"/>
  <c r="D14" i="40"/>
  <c r="D9" i="40" s="1"/>
  <c r="H10" i="9" s="1"/>
  <c r="F9" i="40" l="1"/>
  <c r="A4" i="39"/>
  <c r="A4" i="35" l="1"/>
  <c r="A5" i="28" l="1"/>
  <c r="D25" i="27"/>
  <c r="C25" i="27"/>
  <c r="A5" i="27"/>
  <c r="G28" i="18" l="1"/>
  <c r="G29" i="18" s="1"/>
  <c r="G10" i="18"/>
  <c r="G11" i="18" s="1"/>
  <c r="G12" i="18" s="1"/>
  <c r="A4" i="18"/>
  <c r="G14" i="18" l="1"/>
  <c r="G15" i="18" s="1"/>
  <c r="G16" i="18" s="1"/>
  <c r="G17" i="18" s="1"/>
  <c r="A4" i="10" l="1"/>
  <c r="A4" i="9"/>
  <c r="A4" i="12"/>
  <c r="A5" i="5"/>
  <c r="A4" i="7"/>
  <c r="D45" i="12" l="1"/>
  <c r="C45" i="12"/>
  <c r="D34" i="12"/>
  <c r="C34" i="12"/>
  <c r="C11" i="12"/>
  <c r="D17" i="5"/>
  <c r="C14" i="59" s="1"/>
  <c r="C17" i="5"/>
  <c r="D14" i="5"/>
  <c r="C14" i="5"/>
  <c r="D11" i="5"/>
  <c r="C11" i="5"/>
  <c r="D19" i="3"/>
  <c r="C19" i="3"/>
  <c r="D16" i="3"/>
  <c r="C16" i="3"/>
  <c r="D12" i="3"/>
  <c r="D10" i="5" l="1"/>
  <c r="C10" i="59" s="1"/>
  <c r="C10" i="5"/>
  <c r="C26" i="3"/>
  <c r="C10" i="3" s="1"/>
  <c r="D10" i="3"/>
  <c r="D26" i="3"/>
  <c r="C10" i="12"/>
  <c r="C66" i="12" s="1"/>
  <c r="C64" i="12" s="1"/>
  <c r="C44" i="12" s="1"/>
  <c r="C9" i="3" l="1"/>
  <c r="D9" i="3"/>
  <c r="C17" i="59" l="1"/>
  <c r="G10" i="9"/>
  <c r="I10" i="9" s="1"/>
  <c r="D14" i="12" s="1"/>
  <c r="D11" i="12" s="1"/>
  <c r="D10" i="12" s="1"/>
  <c r="D66" i="12" s="1"/>
  <c r="D64" i="12" s="1"/>
  <c r="D44" i="12" s="1"/>
</calcChain>
</file>

<file path=xl/sharedStrings.xml><?xml version="1.0" encoding="utf-8"?>
<sst xmlns="http://schemas.openxmlformats.org/spreadsheetml/2006/main" count="1264" uniqueCount="653">
  <si>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</si>
  <si>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</si>
  <si>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</si>
  <si>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</si>
  <si>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</si>
  <si>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</si>
  <si>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</si>
  <si>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</si>
  <si>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</si>
  <si>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</si>
  <si>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</si>
  <si>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</si>
  <si>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</si>
  <si>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</si>
  <si>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</si>
  <si>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</si>
  <si>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</si>
  <si>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</si>
  <si>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</si>
  <si>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</si>
  <si>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</si>
  <si>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</si>
  <si>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</si>
  <si>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</si>
  <si>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</si>
  <si>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</si>
  <si>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</si>
  <si>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</si>
  <si>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</si>
  <si>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</si>
  <si>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</si>
  <si>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</si>
  <si>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</si>
  <si>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</si>
  <si>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</si>
  <si>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</si>
  <si>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</si>
  <si>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</si>
  <si>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</si>
  <si>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</si>
  <si>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</si>
  <si>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</si>
  <si>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</si>
  <si>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</si>
  <si>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</si>
  <si>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</si>
  <si>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</si>
  <si>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</si>
  <si>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</si>
  <si>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</si>
  <si>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</si>
  <si>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</si>
  <si>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</si>
  <si>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</si>
  <si>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</si>
  <si>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</si>
  <si>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</si>
  <si>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</si>
  <si>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</si>
  <si>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</si>
  <si>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</si>
  <si>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</si>
  <si>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</si>
  <si>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</si>
  <si>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</si>
  <si>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</si>
  <si>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</si>
  <si>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</si>
  <si>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</si>
  <si>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</si>
  <si>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</si>
  <si>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</si>
  <si>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</si>
  <si>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</si>
  <si>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</si>
  <si>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</si>
  <si>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</si>
  <si>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</si>
  <si>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</si>
  <si>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</si>
  <si>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</si>
  <si>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</si>
  <si>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</si>
  <si>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</si>
  <si>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</si>
  <si>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</si>
  <si>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</si>
  <si>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</si>
  <si>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</si>
  <si>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</si>
  <si>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</si>
  <si>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</si>
  <si>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</si>
  <si>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</si>
  <si>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</si>
  <si>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</si>
  <si>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</si>
  <si>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</si>
  <si>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</si>
  <si>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</si>
  <si>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</si>
  <si>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</si>
  <si>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</si>
  <si>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</si>
  <si>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</si>
  <si>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</si>
  <si>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</si>
  <si>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</si>
  <si>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</si>
  <si>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</si>
  <si>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</si>
  <si>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</si>
  <si>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</si>
  <si>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</si>
  <si>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</si>
  <si>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</si>
  <si>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</si>
  <si>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</si>
  <si>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</si>
  <si>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</si>
  <si>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</si>
  <si>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</si>
  <si>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</si>
  <si>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</si>
  <si>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</si>
  <si>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</si>
  <si>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</si>
  <si>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</si>
  <si>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</si>
  <si>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</si>
  <si>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</si>
  <si>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</si>
  <si>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</si>
  <si>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</si>
  <si>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</si>
  <si>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</si>
  <si>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</si>
  <si>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</si>
  <si>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</si>
  <si>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</si>
  <si>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</si>
  <si>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</si>
  <si>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</si>
  <si>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</si>
  <si>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</si>
  <si>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</si>
  <si>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</si>
  <si>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</si>
  <si>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</si>
  <si>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</si>
  <si>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</si>
  <si>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</si>
  <si>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</si>
  <si>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</si>
  <si>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</si>
  <si>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</si>
  <si>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</si>
  <si>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</si>
  <si>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</si>
  <si>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</si>
  <si>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</si>
  <si>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</si>
  <si>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</si>
  <si>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</si>
  <si>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</si>
  <si>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</si>
  <si>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</si>
  <si>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</si>
  <si>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</si>
  <si>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</si>
  <si>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</si>
  <si>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</si>
  <si>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</si>
  <si>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</si>
  <si>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</si>
  <si>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</si>
  <si>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</si>
  <si>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</si>
  <si>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</si>
  <si>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</si>
  <si>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</si>
  <si>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</si>
  <si>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</si>
  <si>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</si>
  <si>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</si>
  <si>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</si>
  <si>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</si>
  <si>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</si>
  <si>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</si>
  <si>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</si>
  <si>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</si>
  <si>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</si>
  <si>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</si>
  <si>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</si>
  <si>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</si>
  <si>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</si>
  <si>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</si>
  <si>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</si>
  <si>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</si>
  <si>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</si>
  <si>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</si>
  <si>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</si>
  <si>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</si>
  <si>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</si>
  <si>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</si>
  <si>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</si>
  <si>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</si>
  <si>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</si>
  <si>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</si>
  <si>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</si>
  <si>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</si>
  <si>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</si>
  <si>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</si>
  <si>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</si>
  <si>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</si>
  <si>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</si>
  <si>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</si>
  <si>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</si>
  <si>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</si>
  <si>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</si>
  <si>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</si>
  <si>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</si>
  <si>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</si>
  <si>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</si>
  <si>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</si>
  <si>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</si>
  <si>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</si>
  <si>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</si>
  <si>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</si>
  <si>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</si>
  <si>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</si>
  <si>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</si>
  <si>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</si>
  <si>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</si>
  <si>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</si>
  <si>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</si>
  <si>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</si>
  <si>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</si>
  <si>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</si>
  <si>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</si>
  <si>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</si>
  <si>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</si>
  <si>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</si>
  <si>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</si>
  <si>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</si>
  <si>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</si>
  <si>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</si>
  <si>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</si>
  <si>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</si>
  <si>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</si>
  <si>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</si>
  <si>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</si>
  <si>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</si>
  <si>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</si>
  <si>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</si>
  <si>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</si>
  <si>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</si>
  <si>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</si>
  <si>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</si>
  <si>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</si>
  <si>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</si>
  <si>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</si>
  <si>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</si>
  <si>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</si>
  <si>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</si>
  <si>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</si>
  <si>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</si>
  <si>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</si>
  <si>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</si>
  <si>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</si>
  <si>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</si>
  <si>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</si>
  <si>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</si>
  <si>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</si>
  <si>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</si>
  <si>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</si>
  <si>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</si>
  <si>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</si>
  <si>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</si>
  <si>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</si>
  <si>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</si>
  <si>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</si>
  <si>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</si>
  <si>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</si>
  <si>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</si>
  <si>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</si>
  <si>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</si>
  <si>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</si>
  <si>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</si>
  <si>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</si>
  <si>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</si>
  <si>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</si>
  <si>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</si>
  <si>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</si>
  <si>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</si>
  <si>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</si>
  <si>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</si>
  <si>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</si>
  <si>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</si>
  <si>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</si>
  <si>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</si>
  <si>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</si>
  <si>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</si>
  <si>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</si>
  <si>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</si>
  <si>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</si>
  <si>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</si>
  <si>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</si>
  <si>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</si>
  <si>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</si>
  <si>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</si>
  <si>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</si>
  <si>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</si>
  <si>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</si>
  <si>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</si>
  <si>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</si>
  <si>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</si>
  <si>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</si>
  <si>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</si>
  <si>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</si>
  <si>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</si>
  <si>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</si>
  <si>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</si>
  <si>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</si>
  <si>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</si>
  <si>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</si>
  <si>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</si>
  <si>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</si>
  <si>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</si>
  <si>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</si>
  <si>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</si>
  <si>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</si>
  <si>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</si>
  <si>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</si>
  <si>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</si>
  <si>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</si>
  <si>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</si>
  <si>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</si>
  <si>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</si>
  <si>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</si>
  <si>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</si>
  <si>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</si>
  <si>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</si>
  <si>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</si>
  <si>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</si>
  <si>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</si>
  <si>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</si>
  <si>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</si>
  <si>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</si>
  <si>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</si>
  <si>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</si>
  <si>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</si>
  <si>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</si>
  <si>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</si>
  <si>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</si>
  <si>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</si>
  <si>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</si>
  <si>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</si>
  <si>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</si>
  <si>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</si>
  <si>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</si>
  <si>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</si>
  <si>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</si>
  <si>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</si>
  <si>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</si>
  <si>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</si>
  <si>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</si>
  <si>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</si>
  <si>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</si>
  <si>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</si>
  <si>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</si>
  <si>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</si>
  <si>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</si>
  <si>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</si>
  <si>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</si>
  <si>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</si>
  <si>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</si>
  <si>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</si>
  <si>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</si>
  <si>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</si>
  <si>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</si>
  <si>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</si>
  <si>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</si>
  <si>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</si>
  <si>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</si>
  <si>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</si>
  <si>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</si>
  <si>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</si>
  <si>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</si>
  <si>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</si>
  <si>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</si>
  <si>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</si>
  <si>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</si>
  <si>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</si>
  <si>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</si>
  <si>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</si>
  <si>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</si>
  <si>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</si>
  <si>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</si>
  <si>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</si>
  <si>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</si>
  <si>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</si>
  <si>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</si>
  <si>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</si>
  <si>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</si>
  <si>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</si>
  <si>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</si>
  <si>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</si>
  <si>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</si>
  <si>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</si>
  <si>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</si>
  <si>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</si>
  <si>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</si>
  <si>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</si>
  <si>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</si>
  <si>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</si>
  <si>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</si>
  <si>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</si>
  <si>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</si>
  <si>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</si>
  <si>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</si>
  <si>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</si>
  <si>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</si>
  <si>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</si>
  <si>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</si>
  <si>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</si>
  <si>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</si>
  <si>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</si>
  <si>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</si>
  <si>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</si>
  <si>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</si>
  <si>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</si>
  <si>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</si>
  <si>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</si>
  <si>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</si>
  <si>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</si>
  <si>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</si>
  <si>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</si>
  <si>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</si>
  <si>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</si>
  <si>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</si>
  <si>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</si>
  <si>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</si>
  <si>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</si>
  <si>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</si>
  <si>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</si>
  <si>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</si>
  <si>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</si>
  <si>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</si>
  <si>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</si>
  <si>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</si>
  <si>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</si>
  <si>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</si>
  <si>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</si>
  <si>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</si>
  <si>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</si>
  <si>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</si>
  <si>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</si>
  <si>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</si>
  <si>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</si>
  <si>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</si>
  <si>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</si>
  <si>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</si>
  <si>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</si>
  <si>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</si>
  <si>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</si>
  <si>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</si>
  <si>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</si>
  <si>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</si>
  <si>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</si>
  <si>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</si>
  <si>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</si>
  <si>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</si>
  <si>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</si>
  <si>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</si>
  <si>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</si>
  <si>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</si>
  <si>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</si>
  <si>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</si>
  <si>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</si>
  <si>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</si>
  <si>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</si>
  <si>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</si>
  <si>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</si>
  <si>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</si>
  <si>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</si>
  <si>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</si>
  <si>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</si>
  <si>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</si>
  <si>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</si>
  <si>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</si>
  <si>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</si>
  <si>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</si>
  <si>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</si>
  <si>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საქ. ძალოვან ვეტერანთა და პატრიოტთა პოლიტიკური მოძრაობა</t>
  </si>
  <si>
    <t>ურდულაშვილი</t>
  </si>
  <si>
    <t>36001002966</t>
  </si>
  <si>
    <t>ლევან</t>
  </si>
  <si>
    <t>ხოზრევანიძე</t>
  </si>
  <si>
    <t>01002019203</t>
  </si>
  <si>
    <t>ნოდარი</t>
  </si>
  <si>
    <t>ობოლაშვილი</t>
  </si>
  <si>
    <t>01011037455</t>
  </si>
  <si>
    <t>ეკა</t>
  </si>
  <si>
    <t>საჩალელი</t>
  </si>
  <si>
    <t>დამლაგებელი</t>
  </si>
  <si>
    <t>ბესიკი</t>
  </si>
  <si>
    <t>ნადირაძე</t>
  </si>
  <si>
    <t>01019000790</t>
  </si>
  <si>
    <t>რუსუდან</t>
  </si>
  <si>
    <t>ცერაძე</t>
  </si>
  <si>
    <t>01001061612</t>
  </si>
  <si>
    <t>ალექსანდრე</t>
  </si>
  <si>
    <t>რუაძე</t>
  </si>
  <si>
    <t>01011042638</t>
  </si>
  <si>
    <t>ემზარი</t>
  </si>
  <si>
    <t>ქვარიანი</t>
  </si>
  <si>
    <t>20001014022</t>
  </si>
  <si>
    <t>ნინო</t>
  </si>
  <si>
    <t>ნოზაძე</t>
  </si>
  <si>
    <t>თიბისი</t>
  </si>
  <si>
    <t>GE88TB7924536080100009</t>
  </si>
  <si>
    <t>GEL</t>
  </si>
  <si>
    <t>08/24/2016</t>
  </si>
  <si>
    <t>იჯარა</t>
  </si>
  <si>
    <t>რუსთავი,ვახუშტის ქ. 6</t>
  </si>
  <si>
    <t>11 თ ვე</t>
  </si>
  <si>
    <t>30 კვ.მ</t>
  </si>
  <si>
    <t>შპს #2 სტომატ/ პოლიკლინიკა</t>
  </si>
  <si>
    <t>თბილისი, წერეთლლის ქ9</t>
  </si>
  <si>
    <t>11 თვე</t>
  </si>
  <si>
    <t>138.70 კვმ</t>
  </si>
  <si>
    <t>ზაურ გურგენიძე</t>
  </si>
  <si>
    <t>01027025964</t>
  </si>
  <si>
    <t>01006003248</t>
  </si>
  <si>
    <t>სხვა ფულადი შემოსავლები  (საპენსიოს მობრუნებული თანხა)</t>
  </si>
  <si>
    <t>ბუღალტერტი</t>
  </si>
  <si>
    <t>თავჯ/ მ</t>
  </si>
  <si>
    <t>შ/უსაფ სა.
 უფ/ მ</t>
  </si>
  <si>
    <t>თავდ/კომიტ/თ</t>
  </si>
  <si>
    <t>საქმისმწ/მენეჯ</t>
  </si>
  <si>
    <t>თბ. ორგ თავმჯ</t>
  </si>
  <si>
    <t>საორ/უზ 
კომ თავდ</t>
  </si>
  <si>
    <t>საქმისწ/სპეც</t>
  </si>
  <si>
    <t>ქეთევან  1</t>
  </si>
  <si>
    <t>ვაჟა</t>
  </si>
  <si>
    <t>თიღილაური</t>
  </si>
  <si>
    <t xml:space="preserve">01025010409
</t>
  </si>
  <si>
    <t>მივლინება ქ/შიგნით</t>
  </si>
  <si>
    <t>შეხვედრები</t>
  </si>
  <si>
    <t xml:space="preserve">საპენსიო დამქირავ </t>
  </si>
  <si>
    <t>ემზარ</t>
  </si>
  <si>
    <t>ლევანი</t>
  </si>
  <si>
    <t>მალხაზ</t>
  </si>
  <si>
    <t>ქუბრიაშვილი</t>
  </si>
  <si>
    <t xml:space="preserve">01002019203
</t>
  </si>
  <si>
    <t>გელა</t>
  </si>
  <si>
    <t>ხუციშვილი</t>
  </si>
  <si>
    <t>01001010690</t>
  </si>
  <si>
    <t>გია</t>
  </si>
  <si>
    <t>ბერძენიძე</t>
  </si>
  <si>
    <t>ჯუმბერ</t>
  </si>
  <si>
    <t>ანანიძე</t>
  </si>
  <si>
    <t>აკაკი</t>
  </si>
  <si>
    <t>მწითურიძე</t>
  </si>
  <si>
    <t>მელქაძე</t>
  </si>
  <si>
    <t>01005002122</t>
  </si>
  <si>
    <t xml:space="preserve">01029013535
</t>
  </si>
  <si>
    <t>01007000382</t>
  </si>
  <si>
    <t>01011034902</t>
  </si>
  <si>
    <t>მესტია</t>
  </si>
  <si>
    <t>ლენტეხი</t>
  </si>
  <si>
    <t>ქუთაისი</t>
  </si>
  <si>
    <t>15.08.2020-19.08.2020</t>
  </si>
  <si>
    <t>17.08.2020-21.08.2020</t>
  </si>
  <si>
    <t>17.08.2020-21.09.2020</t>
  </si>
  <si>
    <t>18.08.2020-22.08.2020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</si>
  <si>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</si>
  <si>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</si>
  <si>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საქართველოს ძალოვან ვეტერანთა და პატრიოტთა პოლიტიკური მოძრაობა</t>
  </si>
  <si>
    <t>ბანკის დასახელება:</t>
  </si>
  <si>
    <t>საბანკო ანგარიშის ნომერი:</t>
  </si>
  <si>
    <t>GE77TB77790836080100005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</si>
  <si>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</si>
  <si>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</si>
  <si>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</si>
  <si>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</si>
  <si>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</si>
  <si>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გია ბერძენიძე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</si>
  <si>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</si>
  <si>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</si>
  <si>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</si>
  <si>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</si>
  <si>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</si>
  <si>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 xml:space="preserve"> ბერძენიძე</t>
  </si>
  <si>
    <t>თავჯდომარე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</si>
  <si>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</si>
  <si>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</si>
  <si>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10.09.2020</t>
  </si>
  <si>
    <t>22.09.2020</t>
  </si>
  <si>
    <t>01/09/2020-31/10/2020</t>
  </si>
  <si>
    <t>09/30/2020</t>
  </si>
  <si>
    <t>ფულადი შემოწირულობა</t>
  </si>
  <si>
    <t>ზვიადი ტომარაძე</t>
  </si>
  <si>
    <t>01003001737</t>
  </si>
  <si>
    <t>01030220010</t>
  </si>
  <si>
    <t>GE49TB00060</t>
  </si>
  <si>
    <t>45064300018</t>
  </si>
  <si>
    <t>GE58TB74471</t>
  </si>
  <si>
    <t>10/16/2020</t>
  </si>
  <si>
    <t>10/28/2020</t>
  </si>
  <si>
    <t>წარმომადგენელთა ანაზღაურება</t>
  </si>
  <si>
    <t>სულ</t>
  </si>
  <si>
    <t>ზუგდიდი</t>
  </si>
  <si>
    <t>20.09.2020-25.09.2020</t>
  </si>
  <si>
    <t>ბათუმი</t>
  </si>
  <si>
    <t>22.092020-27.09.2020</t>
  </si>
  <si>
    <t>ივანე</t>
  </si>
  <si>
    <t>ჩიგავა</t>
  </si>
  <si>
    <t>მიხეილ</t>
  </si>
  <si>
    <t>თამასიძე</t>
  </si>
  <si>
    <t>01007000655</t>
  </si>
  <si>
    <t>22.092020-26.09.2020</t>
  </si>
  <si>
    <t>მერაბ</t>
  </si>
  <si>
    <t>პაპასკირი</t>
  </si>
  <si>
    <t>გოჩა</t>
  </si>
  <si>
    <t>მაგრაქველიძე</t>
  </si>
  <si>
    <t xml:space="preserve">01011050126
</t>
  </si>
  <si>
    <t>რაფაელ</t>
  </si>
  <si>
    <t>იგიტიანი</t>
  </si>
  <si>
    <t>01027009267</t>
  </si>
  <si>
    <t>ბეჭდური რეკლამი ხარჯი</t>
  </si>
  <si>
    <t>შპს  სინგორი</t>
  </si>
  <si>
    <t>საქ ძალოვან ვეტერანთა  და პატრ მოძრაობა</t>
  </si>
  <si>
    <t>შპს სანა 7</t>
  </si>
  <si>
    <t>შპს ალმა</t>
  </si>
  <si>
    <t>ქ თბილისი. ხიზანიშვილის 17,</t>
  </si>
  <si>
    <t>01,11,12,016,110</t>
  </si>
  <si>
    <t>01.10.2020</t>
  </si>
  <si>
    <t>12 კვ.მ.</t>
  </si>
  <si>
    <t>შპს გეოლატექსი</t>
  </si>
  <si>
    <t>ბერძენაძე</t>
  </si>
  <si>
    <t xml:space="preserve">წარმომადგენელთა </t>
  </si>
  <si>
    <t>10/27/2020</t>
  </si>
  <si>
    <t>წარმომადგენელთა ხელფასი</t>
  </si>
  <si>
    <t>გიგა გაბრიჭიძე</t>
  </si>
  <si>
    <t>18001005458</t>
  </si>
  <si>
    <t>GE68TB72408</t>
  </si>
  <si>
    <t>45061100035</t>
  </si>
  <si>
    <t>შპს ვისტა</t>
  </si>
  <si>
    <t>შპს თეგი</t>
  </si>
  <si>
    <t>ცსკო თანხის დაბრუნება</t>
  </si>
  <si>
    <t>სხვა ფულადი შემოსავლები  (ს თანხის დაბრუნება)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</si>
</sst>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cadNusx"/>
    </font>
    <font>
      <b/>
      <sz val="11"/>
      <color theme="1"/>
      <name val="Calibri"/>
      <family val="2"/>
      <scheme val="minor"/>
    </font>
    <font>
      <sz val="10"/>
      <name val="AcadNusx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Sylfaen"/>
      <family val="1"/>
    </font>
    <font>
      <b/>
      <sz val="11"/>
      <name val="Arial"/>
      <family val="2"/>
    </font>
    <font>
      <sz val="12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0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27" fillId="0" borderId="2" xfId="0" applyNumberFormat="1" applyFont="1" applyBorder="1" applyAlignment="1">
      <alignment horizontal="left" vertical="center" wrapText="1"/>
    </xf>
    <xf numFmtId="0" fontId="17" fillId="0" borderId="1" xfId="1" applyFont="1" applyFill="1" applyBorder="1" applyAlignment="1" applyProtection="1">
      <alignment vertical="center" wrapText="1"/>
    </xf>
    <xf numFmtId="0" fontId="17" fillId="2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/>
    </xf>
    <xf numFmtId="0" fontId="37" fillId="0" borderId="1" xfId="0" applyFont="1" applyFill="1" applyBorder="1" applyAlignment="1">
      <alignment horizontal="left"/>
    </xf>
    <xf numFmtId="0" fontId="20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49" fontId="20" fillId="0" borderId="2" xfId="0" applyNumberFormat="1" applyFont="1" applyBorder="1" applyAlignment="1">
      <alignment horizontal="left" vertical="center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2" fontId="17" fillId="0" borderId="1" xfId="3" applyNumberFormat="1" applyFont="1" applyBorder="1" applyProtection="1">
      <protection locked="0"/>
    </xf>
    <xf numFmtId="2" fontId="22" fillId="5" borderId="1" xfId="1" applyNumberFormat="1" applyFont="1" applyFill="1" applyBorder="1" applyAlignment="1" applyProtection="1">
      <alignment horizontal="right" vertical="center" wrapText="1"/>
    </xf>
    <xf numFmtId="2" fontId="17" fillId="5" borderId="1" xfId="1" applyNumberFormat="1" applyFont="1" applyFill="1" applyBorder="1" applyAlignment="1" applyProtection="1">
      <alignment horizontal="right" vertical="center" wrapText="1"/>
    </xf>
    <xf numFmtId="2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3" applyNumberFormat="1" applyFont="1" applyBorder="1" applyProtection="1"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0" fontId="27" fillId="0" borderId="2" xfId="5" applyFont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3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horizontal="center" vertical="center" wrapText="1"/>
      <protection locked="0"/>
    </xf>
    <xf numFmtId="0" fontId="24" fillId="0" borderId="6" xfId="2" applyFont="1" applyFill="1" applyBorder="1" applyAlignment="1" applyProtection="1">
      <alignment vertical="center" wrapText="1"/>
      <protection locked="0"/>
    </xf>
    <xf numFmtId="1" fontId="24" fillId="0" borderId="6" xfId="2" applyNumberFormat="1" applyFont="1" applyFill="1" applyBorder="1" applyAlignment="1" applyProtection="1">
      <alignment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Protection="1">
      <protection locked="0"/>
    </xf>
    <xf numFmtId="2" fontId="0" fillId="0" borderId="1" xfId="0" applyNumberFormat="1" applyFill="1" applyBorder="1"/>
    <xf numFmtId="2" fontId="0" fillId="0" borderId="1" xfId="0" applyNumberFormat="1" applyFill="1" applyBorder="1" applyAlignment="1">
      <alignment horizontal="right"/>
    </xf>
    <xf numFmtId="2" fontId="36" fillId="0" borderId="1" xfId="0" applyNumberFormat="1" applyFont="1" applyBorder="1"/>
    <xf numFmtId="2" fontId="0" fillId="0" borderId="1" xfId="0" applyNumberFormat="1" applyBorder="1"/>
    <xf numFmtId="0" fontId="0" fillId="0" borderId="1" xfId="0" applyBorder="1"/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2" fillId="0" borderId="1" xfId="1" applyFont="1" applyFill="1" applyBorder="1" applyAlignment="1" applyProtection="1">
      <alignment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Protection="1"/>
    <xf numFmtId="4" fontId="17" fillId="0" borderId="4" xfId="0" applyNumberFormat="1" applyFont="1" applyBorder="1" applyProtection="1">
      <protection locked="0"/>
    </xf>
    <xf numFmtId="2" fontId="22" fillId="5" borderId="1" xfId="0" applyNumberFormat="1" applyFont="1" applyFill="1" applyBorder="1" applyProtection="1"/>
    <xf numFmtId="2" fontId="17" fillId="0" borderId="1" xfId="0" applyNumberFormat="1" applyFont="1" applyFill="1" applyBorder="1" applyAlignment="1" applyProtection="1">
      <alignment horizontal="center"/>
    </xf>
    <xf numFmtId="4" fontId="22" fillId="0" borderId="0" xfId="1" applyNumberFormat="1" applyFont="1" applyAlignment="1" applyProtection="1">
      <alignment horizontal="center" vertical="center"/>
      <protection locked="0"/>
    </xf>
    <xf numFmtId="4" fontId="17" fillId="0" borderId="0" xfId="0" applyNumberFormat="1" applyFont="1" applyProtection="1"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22" fillId="5" borderId="1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 applyAlignment="1">
      <alignment horizontal="left"/>
    </xf>
    <xf numFmtId="0" fontId="16" fillId="2" borderId="1" xfId="0" applyFont="1" applyFill="1" applyBorder="1"/>
    <xf numFmtId="2" fontId="17" fillId="0" borderId="1" xfId="0" applyNumberFormat="1" applyFont="1" applyBorder="1" applyProtection="1">
      <protection locked="0"/>
    </xf>
    <xf numFmtId="49" fontId="35" fillId="0" borderId="43" xfId="0" applyNumberFormat="1" applyFont="1" applyBorder="1"/>
    <xf numFmtId="49" fontId="0" fillId="0" borderId="43" xfId="0" applyNumberFormat="1" applyBorder="1"/>
    <xf numFmtId="49" fontId="27" fillId="0" borderId="2" xfId="0" applyNumberFormat="1" applyFont="1" applyBorder="1" applyAlignment="1">
      <alignment horizontal="left" vertical="center"/>
    </xf>
    <xf numFmtId="2" fontId="11" fillId="0" borderId="1" xfId="0" applyNumberFormat="1" applyFont="1" applyFill="1" applyBorder="1"/>
    <xf numFmtId="0" fontId="25" fillId="5" borderId="44" xfId="2" applyFont="1" applyFill="1" applyBorder="1" applyAlignment="1" applyProtection="1">
      <alignment horizontal="right" vertical="top" wrapText="1"/>
      <protection locked="0"/>
    </xf>
    <xf numFmtId="0" fontId="24" fillId="0" borderId="8" xfId="2" applyFont="1" applyFill="1" applyBorder="1" applyAlignment="1" applyProtection="1">
      <alignment horizontal="center" vertical="top" wrapText="1"/>
      <protection locked="0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1" fontId="24" fillId="0" borderId="8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2" borderId="2" xfId="5" applyNumberFormat="1" applyFont="1" applyFill="1" applyBorder="1" applyAlignment="1" applyProtection="1">
      <alignment horizontal="left" vertical="center" wrapText="1"/>
      <protection locked="0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39" fillId="0" borderId="1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 applyProtection="1">
      <alignment horizontal="left"/>
      <protection locked="0"/>
    </xf>
    <xf numFmtId="0" fontId="22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2" fontId="17" fillId="2" borderId="1" xfId="0" applyNumberFormat="1" applyFont="1" applyFill="1" applyBorder="1" applyProtection="1">
      <protection locked="0"/>
    </xf>
    <xf numFmtId="0" fontId="20" fillId="0" borderId="46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20" fillId="0" borderId="45" xfId="0" applyFont="1" applyBorder="1" applyAlignment="1">
      <alignment horizontal="left" vertical="center"/>
    </xf>
    <xf numFmtId="0" fontId="39" fillId="0" borderId="4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4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" fontId="17" fillId="0" borderId="1" xfId="0" applyNumberFormat="1" applyFont="1" applyBorder="1" applyProtection="1">
      <protection locked="0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49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32" fillId="0" borderId="45" xfId="9" applyFont="1" applyBorder="1" applyAlignment="1" applyProtection="1">
      <alignment vertical="center"/>
      <protection locked="0"/>
    </xf>
    <xf numFmtId="49" fontId="0" fillId="0" borderId="1" xfId="0" applyNumberFormat="1" applyBorder="1"/>
    <xf numFmtId="49" fontId="35" fillId="0" borderId="1" xfId="0" applyNumberFormat="1" applyFont="1" applyBorder="1"/>
    <xf numFmtId="2" fontId="17" fillId="0" borderId="1" xfId="1" applyNumberFormat="1" applyFont="1" applyFill="1" applyBorder="1" applyAlignment="1" applyProtection="1">
      <alignment horizontal="left" vertical="center" wrapText="1" indent="1"/>
    </xf>
    <xf numFmtId="2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41" fillId="2" borderId="1" xfId="0" applyNumberFormat="1" applyFont="1" applyFill="1" applyBorder="1"/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vertical="center"/>
    </xf>
    <xf numFmtId="0" fontId="16" fillId="7" borderId="1" xfId="0" applyFont="1" applyFill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vertical="top" wrapTex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2" fillId="0" borderId="0" xfId="0" applyFont="1"/>
    <xf numFmtId="0" fontId="19" fillId="0" borderId="45" xfId="15" applyFont="1" applyBorder="1" applyAlignment="1" applyProtection="1">
      <alignment vertical="center" wrapText="1"/>
      <protection locked="0"/>
    </xf>
    <xf numFmtId="2" fontId="17" fillId="5" borderId="1" xfId="0" applyNumberFormat="1" applyFont="1" applyFill="1" applyBorder="1" applyProtection="1"/>
    <xf numFmtId="2" fontId="40" fillId="0" borderId="0" xfId="0" applyNumberFormat="1" applyFont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7" fillId="2" borderId="1" xfId="12" applyFont="1" applyFill="1" applyBorder="1" applyAlignment="1" applyProtection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" xfId="12" applyFont="1" applyFill="1" applyBorder="1" applyAlignment="1">
      <alignment horizontal="left"/>
    </xf>
    <xf numFmtId="0" fontId="17" fillId="2" borderId="45" xfId="12" applyFont="1" applyFill="1" applyBorder="1" applyAlignment="1">
      <alignment horizontal="center"/>
    </xf>
    <xf numFmtId="0" fontId="17" fillId="2" borderId="48" xfId="12" applyFont="1" applyFill="1" applyBorder="1" applyAlignment="1">
      <alignment horizontal="center"/>
    </xf>
    <xf numFmtId="0" fontId="17" fillId="2" borderId="47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49" xfId="12" applyFont="1" applyFill="1" applyBorder="1" applyAlignment="1" applyProtection="1">
      <alignment horizontal="center"/>
      <protection locked="0"/>
    </xf>
    <xf numFmtId="2" fontId="17" fillId="0" borderId="0" xfId="1" applyNumberFormat="1" applyFont="1" applyAlignment="1" applyProtection="1">
      <alignment horizontal="center" vertic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171450</xdr:rowOff>
    </xdr:from>
    <xdr:to>
      <xdr:col>1</xdr:col>
      <xdr:colOff>1495425</xdr:colOff>
      <xdr:row>44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44</xdr:row>
      <xdr:rowOff>180975</xdr:rowOff>
    </xdr:from>
    <xdr:to>
      <xdr:col>6</xdr:col>
      <xdr:colOff>219075</xdr:colOff>
      <xdr:row>44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%2022.09--12.10%20&#4311;&#4309;&#4312;&#4321;%20&#4307;&#4308;&#4313;&#4314;%20&#4324;&#4317;&#4320;&#4315;&#4304;%20&#4309;&#4308;&#4322;&#4308;&#4320;&#4304;&#4316;&#4308;&#4305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01.11--13.11%20&#4311;&#4309;&#4312;&#4321;%20&#4307;&#4308;&#4313;&#4314;%20&#4324;&#4317;&#4320;&#4315;&#4304;%20&#4309;&#4308;&#4322;&#4308;&#4320;&#4304;&#4316;&#4308;&#4305;&#43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13.10--31.10%20&#4311;&#4309;&#4312;&#4321;%20&#4307;&#4308;&#4313;&#4314;%20&#4324;&#4317;&#4320;&#4315;&#4304;%20&#4309;&#4308;&#4322;&#4308;&#4320;&#4304;&#4316;&#4308;&#4305;&#431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8">
          <cell r="C18">
            <v>3507</v>
          </cell>
        </row>
      </sheetData>
      <sheetData sheetId="3"/>
      <sheetData sheetId="4">
        <row r="22">
          <cell r="C22">
            <v>57.4</v>
          </cell>
        </row>
        <row r="25">
          <cell r="C25">
            <v>26.91</v>
          </cell>
        </row>
        <row r="26">
          <cell r="C26">
            <v>7.78</v>
          </cell>
        </row>
        <row r="27">
          <cell r="C27">
            <v>2.58</v>
          </cell>
        </row>
        <row r="28">
          <cell r="C28">
            <v>5</v>
          </cell>
        </row>
        <row r="36">
          <cell r="C36">
            <v>5.84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/>
      <sheetData sheetId="3"/>
      <sheetData sheetId="4">
        <row r="22">
          <cell r="C22">
            <v>61.88</v>
          </cell>
        </row>
        <row r="25">
          <cell r="C25">
            <v>24.68</v>
          </cell>
        </row>
        <row r="26">
          <cell r="C26">
            <v>7.78</v>
          </cell>
        </row>
        <row r="27">
          <cell r="C27">
            <v>7.74</v>
          </cell>
        </row>
        <row r="28">
          <cell r="C28">
            <v>5</v>
          </cell>
        </row>
        <row r="36">
          <cell r="C36">
            <v>12.7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7">
          <cell r="C17">
            <v>402102</v>
          </cell>
        </row>
      </sheetData>
      <sheetData sheetId="3"/>
      <sheetData sheetId="4">
        <row r="36">
          <cell r="C36">
            <v>675.78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D14" activeCellId="1" sqref="D10:D12 D14"/>
    </sheetView>
  </sheetViews>
  <sheetFormatPr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1" t="s">
        <v>301</v>
      </c>
      <c r="B1" s="319"/>
      <c r="C1" s="319"/>
      <c r="D1" s="319"/>
      <c r="E1" s="320"/>
      <c r="F1" s="314"/>
      <c r="G1" s="320"/>
      <c r="H1" s="330"/>
      <c r="I1" s="319"/>
      <c r="J1" s="320"/>
      <c r="K1" s="320"/>
      <c r="L1" s="329" t="s">
        <v>109</v>
      </c>
    </row>
    <row r="2" spans="1:12" s="265" customFormat="1">
      <c r="A2" s="328" t="s">
        <v>140</v>
      </c>
      <c r="B2" s="319"/>
      <c r="C2" s="319"/>
      <c r="D2" s="319"/>
      <c r="E2" s="320"/>
      <c r="F2" s="314"/>
      <c r="G2" s="320"/>
      <c r="H2" s="327"/>
      <c r="I2" s="319"/>
      <c r="J2" s="320"/>
      <c r="K2" s="326" t="s">
        <v>600</v>
      </c>
    </row>
    <row r="3" spans="1:12" s="265" customFormat="1">
      <c r="A3" s="325"/>
      <c r="B3" s="319"/>
      <c r="C3" s="324"/>
      <c r="D3" s="323"/>
      <c r="E3" s="320"/>
      <c r="F3" s="322"/>
      <c r="G3" s="320"/>
      <c r="H3" s="320"/>
      <c r="I3" s="314"/>
      <c r="J3" s="319"/>
      <c r="K3" s="319"/>
      <c r="L3" s="318"/>
    </row>
    <row r="4" spans="1:12" s="265" customFormat="1">
      <c r="A4" s="352" t="s">
        <v>269</v>
      </c>
      <c r="B4" s="314"/>
      <c r="C4" s="314"/>
      <c r="D4" s="359"/>
      <c r="E4" s="360"/>
      <c r="F4" s="321"/>
      <c r="G4" s="320"/>
      <c r="H4" s="361"/>
      <c r="I4" s="360"/>
      <c r="J4" s="319"/>
      <c r="K4" s="320"/>
      <c r="L4" s="318"/>
    </row>
    <row r="5" spans="1:12" s="265" customFormat="1" ht="15.75" thickBot="1">
      <c r="A5" s="550" t="s">
        <v>494</v>
      </c>
      <c r="B5" s="550"/>
      <c r="C5" s="550"/>
      <c r="D5" s="550"/>
      <c r="E5" s="550"/>
      <c r="F5" s="550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553" t="s">
        <v>422</v>
      </c>
      <c r="J6" s="554"/>
      <c r="K6" s="555"/>
      <c r="L6" s="313"/>
    </row>
    <row r="7" spans="1:12" s="301" customFormat="1" ht="51.75" thickBot="1">
      <c r="A7" s="312" t="s">
        <v>64</v>
      </c>
      <c r="B7" s="311" t="s">
        <v>141</v>
      </c>
      <c r="C7" s="311" t="s">
        <v>421</v>
      </c>
      <c r="D7" s="310" t="s">
        <v>275</v>
      </c>
      <c r="E7" s="309" t="s">
        <v>420</v>
      </c>
      <c r="F7" s="308" t="s">
        <v>419</v>
      </c>
      <c r="G7" s="307" t="s">
        <v>228</v>
      </c>
      <c r="H7" s="306" t="s">
        <v>225</v>
      </c>
      <c r="I7" s="305" t="s">
        <v>418</v>
      </c>
      <c r="J7" s="304" t="s">
        <v>272</v>
      </c>
      <c r="K7" s="303" t="s">
        <v>229</v>
      </c>
      <c r="L7" s="302" t="s">
        <v>230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25.5">
      <c r="A9" s="294">
        <v>1</v>
      </c>
      <c r="B9" s="285" t="s">
        <v>601</v>
      </c>
      <c r="C9" s="284" t="s">
        <v>602</v>
      </c>
      <c r="D9" s="293">
        <v>400</v>
      </c>
      <c r="E9" s="292" t="s">
        <v>603</v>
      </c>
      <c r="F9" s="281" t="s">
        <v>604</v>
      </c>
      <c r="G9" s="291" t="s">
        <v>605</v>
      </c>
      <c r="H9" s="291" t="s">
        <v>606</v>
      </c>
      <c r="I9" s="290"/>
      <c r="J9" s="289"/>
      <c r="K9" s="288"/>
      <c r="L9" s="287"/>
    </row>
    <row r="10" spans="1:12" ht="25.5">
      <c r="A10" s="286">
        <v>2</v>
      </c>
      <c r="B10" s="285">
        <v>43992</v>
      </c>
      <c r="C10" s="284" t="s">
        <v>602</v>
      </c>
      <c r="D10" s="532">
        <v>2000</v>
      </c>
      <c r="E10" s="282" t="s">
        <v>588</v>
      </c>
      <c r="F10" s="281" t="s">
        <v>566</v>
      </c>
      <c r="G10" s="281" t="s">
        <v>607</v>
      </c>
      <c r="H10" s="281" t="s">
        <v>608</v>
      </c>
      <c r="I10" s="280"/>
      <c r="J10" s="279"/>
      <c r="K10" s="278"/>
      <c r="L10" s="277"/>
    </row>
    <row r="11" spans="1:12" ht="25.5">
      <c r="A11" s="286">
        <v>3</v>
      </c>
      <c r="B11" s="285" t="s">
        <v>609</v>
      </c>
      <c r="C11" s="284" t="s">
        <v>602</v>
      </c>
      <c r="D11" s="293">
        <v>2800</v>
      </c>
      <c r="E11" s="282" t="s">
        <v>588</v>
      </c>
      <c r="F11" s="281" t="s">
        <v>566</v>
      </c>
      <c r="G11" s="281" t="s">
        <v>607</v>
      </c>
      <c r="H11" s="281" t="s">
        <v>608</v>
      </c>
      <c r="I11" s="280"/>
      <c r="J11" s="279"/>
      <c r="K11" s="278"/>
      <c r="L11" s="277"/>
    </row>
    <row r="12" spans="1:12" ht="25.5">
      <c r="A12" s="286">
        <v>4</v>
      </c>
      <c r="B12" s="285" t="s">
        <v>610</v>
      </c>
      <c r="C12" s="284" t="s">
        <v>602</v>
      </c>
      <c r="D12" s="532">
        <v>1700</v>
      </c>
      <c r="E12" s="282" t="s">
        <v>588</v>
      </c>
      <c r="F12" s="281" t="s">
        <v>566</v>
      </c>
      <c r="G12" s="281" t="s">
        <v>607</v>
      </c>
      <c r="H12" s="281" t="s">
        <v>608</v>
      </c>
      <c r="I12" s="280"/>
      <c r="J12" s="279"/>
      <c r="K12" s="278"/>
      <c r="L12" s="277"/>
    </row>
    <row r="13" spans="1:12" ht="25.5">
      <c r="A13" s="286">
        <v>5</v>
      </c>
      <c r="B13" s="285">
        <v>44175</v>
      </c>
      <c r="C13" s="284" t="s">
        <v>602</v>
      </c>
      <c r="D13" s="283">
        <v>200</v>
      </c>
      <c r="E13" s="282" t="s">
        <v>645</v>
      </c>
      <c r="F13" s="281" t="s">
        <v>646</v>
      </c>
      <c r="G13" s="281" t="s">
        <v>648</v>
      </c>
      <c r="H13" s="281" t="s">
        <v>647</v>
      </c>
      <c r="I13" s="280"/>
      <c r="J13" s="279"/>
      <c r="K13" s="278"/>
      <c r="L13" s="277"/>
    </row>
    <row r="14" spans="1:12" ht="25.5">
      <c r="A14" s="286">
        <v>6</v>
      </c>
      <c r="B14" s="285">
        <v>44115</v>
      </c>
      <c r="C14" s="284" t="s">
        <v>602</v>
      </c>
      <c r="D14" s="293">
        <v>500</v>
      </c>
      <c r="E14" s="282" t="s">
        <v>588</v>
      </c>
      <c r="F14" s="281" t="s">
        <v>566</v>
      </c>
      <c r="G14" s="281" t="s">
        <v>607</v>
      </c>
      <c r="H14" s="281" t="s">
        <v>608</v>
      </c>
      <c r="I14" s="280"/>
      <c r="J14" s="279"/>
      <c r="K14" s="278"/>
      <c r="L14" s="277"/>
    </row>
    <row r="15" spans="1:1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>
      <c r="A28" s="276" t="s">
        <v>271</v>
      </c>
      <c r="B28" s="275"/>
      <c r="C28" s="274"/>
      <c r="D28" s="273">
        <f>SUM(D9:D26)</f>
        <v>7600</v>
      </c>
      <c r="E28" s="272"/>
      <c r="F28" s="271"/>
      <c r="G28" s="271"/>
      <c r="H28" s="271"/>
      <c r="I28" s="270"/>
      <c r="J28" s="269"/>
      <c r="K28" s="268"/>
      <c r="L28" s="267"/>
    </row>
    <row r="29" spans="1:1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>
      <c r="A31" s="552" t="s">
        <v>390</v>
      </c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</row>
    <row r="32" spans="1:12" s="266" customFormat="1" ht="12.75">
      <c r="A32" s="552" t="s">
        <v>417</v>
      </c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</row>
    <row r="33" spans="1:12" s="266" customFormat="1" ht="12.75">
      <c r="A33" s="552"/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</row>
    <row r="34" spans="1:12" s="265" customFormat="1">
      <c r="A34" s="552" t="s">
        <v>416</v>
      </c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</row>
    <row r="35" spans="1:12" s="265" customFormat="1">
      <c r="A35" s="552"/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</row>
    <row r="36" spans="1:12" s="265" customFormat="1">
      <c r="A36" s="552" t="s">
        <v>415</v>
      </c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</row>
    <row r="37" spans="1:12" s="265" customFormat="1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>
      <c r="A41" s="558" t="s">
        <v>107</v>
      </c>
      <c r="B41" s="558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>
      <c r="A43" s="258"/>
      <c r="B43" s="257"/>
      <c r="C43" s="551" t="s">
        <v>263</v>
      </c>
      <c r="D43" s="551"/>
      <c r="E43" s="551"/>
      <c r="F43" s="258"/>
      <c r="G43" s="257"/>
      <c r="H43" s="556" t="s">
        <v>414</v>
      </c>
      <c r="I43" s="260"/>
      <c r="J43" s="257"/>
      <c r="K43" s="258"/>
      <c r="L43" s="257"/>
    </row>
    <row r="44" spans="1:12" s="259" customFormat="1">
      <c r="A44" s="258"/>
      <c r="B44" s="257"/>
      <c r="C44" s="258"/>
      <c r="D44" s="257"/>
      <c r="E44" s="258"/>
      <c r="F44" s="258"/>
      <c r="G44" s="257"/>
      <c r="H44" s="557"/>
      <c r="I44" s="260"/>
      <c r="J44" s="257"/>
      <c r="K44" s="258"/>
      <c r="L44" s="257"/>
    </row>
    <row r="45" spans="1:12" s="256" customFormat="1">
      <c r="A45" s="258"/>
      <c r="B45" s="257"/>
      <c r="C45" s="551" t="s">
        <v>139</v>
      </c>
      <c r="D45" s="551"/>
      <c r="E45" s="551"/>
      <c r="F45" s="258"/>
      <c r="G45" s="257"/>
      <c r="H45" s="258"/>
      <c r="I45" s="258"/>
      <c r="J45" s="257"/>
      <c r="K45" s="258"/>
      <c r="L45" s="257"/>
    </row>
    <row r="46" spans="1:12" s="256" customFormat="1">
      <c r="E46" s="254"/>
    </row>
    <row r="47" spans="1:12" s="256" customFormat="1">
      <c r="E47" s="254"/>
    </row>
    <row r="48" spans="1:12" s="256" customFormat="1">
      <c r="E48" s="254"/>
    </row>
    <row r="49" spans="5:5" s="256" customFormat="1">
      <c r="E49" s="254"/>
    </row>
    <row r="50" spans="5:5" s="256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"/>
  <sheetViews>
    <sheetView view="pageBreakPreview" zoomScale="80" zoomScaleSheetLayoutView="80" workbookViewId="0">
      <selection activeCell="I15" sqref="I15"/>
    </sheetView>
  </sheetViews>
  <sheetFormatPr defaultRowHeight="12.75"/>
  <cols>
    <col min="1" max="1" width="5.42578125" style="179" customWidth="1"/>
    <col min="2" max="2" width="20.28515625" style="179" bestFit="1" customWidth="1"/>
    <col min="3" max="3" width="20.85546875" style="179" bestFit="1" customWidth="1"/>
    <col min="4" max="4" width="19.28515625" style="179" customWidth="1"/>
    <col min="5" max="5" width="16.85546875" style="179" customWidth="1"/>
    <col min="6" max="6" width="13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567" t="s">
        <v>428</v>
      </c>
      <c r="B2" s="567"/>
      <c r="C2" s="567"/>
      <c r="D2" s="567"/>
      <c r="E2" s="567"/>
      <c r="F2" s="334"/>
      <c r="G2" s="75"/>
      <c r="H2" s="75"/>
      <c r="I2" s="75"/>
      <c r="J2" s="75"/>
      <c r="K2" s="252"/>
      <c r="L2" s="253"/>
      <c r="M2" s="253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2"/>
      <c r="L3" s="559" t="str">
        <f>'ფორმა N1'!K2</f>
        <v>01/09/2020-31/10/2020</v>
      </c>
      <c r="M3" s="559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2"/>
      <c r="L4" s="252"/>
      <c r="M4" s="252"/>
    </row>
    <row r="5" spans="1:13" ht="15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410" t="str">
        <f>'ფორმა N1'!A5</f>
        <v>საქ. ძალოვან ვეტერანთა და პატრიოტთა პოლიტიკური მოძრაობა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1"/>
      <c r="B8" s="356"/>
      <c r="C8" s="251"/>
      <c r="D8" s="251"/>
      <c r="E8" s="251"/>
      <c r="F8" s="251"/>
      <c r="G8" s="251"/>
      <c r="H8" s="251"/>
      <c r="I8" s="251"/>
      <c r="J8" s="251"/>
      <c r="K8" s="76"/>
      <c r="L8" s="76"/>
      <c r="M8" s="76"/>
    </row>
    <row r="9" spans="1:13" ht="45">
      <c r="A9" s="88" t="s">
        <v>64</v>
      </c>
      <c r="B9" s="88" t="s">
        <v>462</v>
      </c>
      <c r="C9" s="88" t="s">
        <v>429</v>
      </c>
      <c r="D9" s="88" t="s">
        <v>430</v>
      </c>
      <c r="E9" s="88" t="s">
        <v>431</v>
      </c>
      <c r="F9" s="88" t="s">
        <v>432</v>
      </c>
      <c r="G9" s="88" t="s">
        <v>433</v>
      </c>
      <c r="H9" s="88" t="s">
        <v>434</v>
      </c>
      <c r="I9" s="88" t="s">
        <v>435</v>
      </c>
      <c r="J9" s="88" t="s">
        <v>436</v>
      </c>
      <c r="K9" s="88" t="s">
        <v>437</v>
      </c>
      <c r="L9" s="88" t="s">
        <v>438</v>
      </c>
      <c r="M9" s="88" t="s">
        <v>311</v>
      </c>
    </row>
    <row r="10" spans="1:13" ht="60">
      <c r="A10" s="96">
        <v>1</v>
      </c>
      <c r="B10" s="542">
        <v>44103</v>
      </c>
      <c r="C10" s="335" t="s">
        <v>631</v>
      </c>
      <c r="D10" s="96" t="s">
        <v>632</v>
      </c>
      <c r="E10" s="96"/>
      <c r="F10" s="414" t="s">
        <v>633</v>
      </c>
      <c r="G10" s="96"/>
      <c r="H10" s="96"/>
      <c r="I10" s="96"/>
      <c r="J10" s="96"/>
      <c r="K10" s="4">
        <v>4200</v>
      </c>
      <c r="L10" s="4">
        <f>K10</f>
        <v>4200</v>
      </c>
      <c r="M10" s="96"/>
    </row>
    <row r="11" spans="1:13" ht="60">
      <c r="A11" s="96">
        <v>2</v>
      </c>
      <c r="B11" s="542">
        <v>44123</v>
      </c>
      <c r="C11" s="335" t="s">
        <v>631</v>
      </c>
      <c r="D11" s="96" t="s">
        <v>632</v>
      </c>
      <c r="E11" s="96">
        <v>204959553</v>
      </c>
      <c r="F11" s="543" t="s">
        <v>633</v>
      </c>
      <c r="G11" s="96"/>
      <c r="H11" s="96"/>
      <c r="I11" s="96"/>
      <c r="J11" s="96"/>
      <c r="K11" s="544">
        <v>1830</v>
      </c>
      <c r="L11" s="544">
        <v>1830</v>
      </c>
      <c r="M11" s="96"/>
    </row>
    <row r="12" spans="1:13" ht="60">
      <c r="A12" s="96">
        <v>3</v>
      </c>
      <c r="B12" s="542">
        <v>44123</v>
      </c>
      <c r="C12" s="335" t="s">
        <v>631</v>
      </c>
      <c r="D12" s="96" t="s">
        <v>634</v>
      </c>
      <c r="E12" s="96">
        <v>204569172</v>
      </c>
      <c r="F12" s="414" t="s">
        <v>633</v>
      </c>
      <c r="G12" s="96"/>
      <c r="H12" s="96"/>
      <c r="I12" s="96"/>
      <c r="J12" s="96"/>
      <c r="K12" s="544">
        <v>960</v>
      </c>
      <c r="L12" s="544">
        <v>960</v>
      </c>
      <c r="M12" s="85"/>
    </row>
    <row r="13" spans="1:13" ht="60">
      <c r="A13" s="96">
        <v>4</v>
      </c>
      <c r="B13" s="542">
        <v>44132</v>
      </c>
      <c r="C13" s="335" t="s">
        <v>631</v>
      </c>
      <c r="D13" s="96" t="s">
        <v>632</v>
      </c>
      <c r="E13" s="96">
        <v>204959553</v>
      </c>
      <c r="F13" s="543" t="s">
        <v>633</v>
      </c>
      <c r="G13" s="85"/>
      <c r="H13" s="85"/>
      <c r="I13" s="85"/>
      <c r="J13" s="85"/>
      <c r="K13" s="544">
        <v>1060</v>
      </c>
      <c r="L13" s="544">
        <v>1060</v>
      </c>
      <c r="M13" s="85"/>
    </row>
    <row r="14" spans="1:13" ht="60">
      <c r="A14" s="96">
        <v>5</v>
      </c>
      <c r="B14" s="542">
        <v>44132</v>
      </c>
      <c r="C14" s="335" t="s">
        <v>631</v>
      </c>
      <c r="D14" s="96" t="s">
        <v>635</v>
      </c>
      <c r="E14" s="96">
        <v>204873388</v>
      </c>
      <c r="F14" s="543" t="s">
        <v>633</v>
      </c>
      <c r="G14" s="85"/>
      <c r="H14" s="85"/>
      <c r="I14" s="85"/>
      <c r="J14" s="85"/>
      <c r="K14" s="544">
        <v>637.20000000000005</v>
      </c>
      <c r="L14" s="544">
        <v>637.20000000000005</v>
      </c>
      <c r="M14" s="85"/>
    </row>
    <row r="15" spans="1:13" ht="60">
      <c r="A15" s="96">
        <v>6</v>
      </c>
      <c r="B15" s="542">
        <v>44144</v>
      </c>
      <c r="C15" s="335" t="s">
        <v>631</v>
      </c>
      <c r="D15" s="96" t="s">
        <v>649</v>
      </c>
      <c r="E15" s="96"/>
      <c r="F15" s="543" t="s">
        <v>633</v>
      </c>
      <c r="G15" s="96"/>
      <c r="H15" s="96"/>
      <c r="I15" s="96"/>
      <c r="J15" s="96"/>
      <c r="K15" s="544">
        <v>100</v>
      </c>
      <c r="L15" s="544">
        <v>100</v>
      </c>
      <c r="M15" s="85"/>
    </row>
    <row r="16" spans="1:13" ht="60">
      <c r="A16" s="96">
        <v>7</v>
      </c>
      <c r="B16" s="542">
        <v>44144</v>
      </c>
      <c r="C16" s="335" t="s">
        <v>631</v>
      </c>
      <c r="D16" s="96" t="s">
        <v>650</v>
      </c>
      <c r="E16" s="96"/>
      <c r="F16" s="414" t="s">
        <v>633</v>
      </c>
      <c r="G16" s="96"/>
      <c r="H16" s="96"/>
      <c r="I16" s="96"/>
      <c r="J16" s="96"/>
      <c r="K16" s="544">
        <v>180</v>
      </c>
      <c r="L16" s="544">
        <v>180</v>
      </c>
      <c r="M16" s="85"/>
    </row>
    <row r="17" spans="1:13" ht="15">
      <c r="A17" s="96">
        <v>8</v>
      </c>
      <c r="B17" s="363"/>
      <c r="C17" s="335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363"/>
      <c r="C18" s="335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363"/>
      <c r="C19" s="335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363"/>
      <c r="C20" s="335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363"/>
      <c r="C21" s="335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85" t="s">
        <v>271</v>
      </c>
      <c r="B22" s="364"/>
      <c r="C22" s="335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85"/>
      <c r="B23" s="364"/>
      <c r="C23" s="335"/>
      <c r="D23" s="97"/>
      <c r="E23" s="97"/>
      <c r="F23" s="97"/>
      <c r="G23" s="97"/>
      <c r="H23" s="85"/>
      <c r="I23" s="85"/>
      <c r="J23" s="85"/>
      <c r="K23" s="85" t="s">
        <v>439</v>
      </c>
      <c r="L23" s="84">
        <f>SUM(L10:L22)</f>
        <v>8967.2000000000007</v>
      </c>
      <c r="M23" s="85"/>
    </row>
    <row r="24" spans="1:13" ht="1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178"/>
    </row>
    <row r="25" spans="1:13" ht="15">
      <c r="A25" s="207" t="s">
        <v>440</v>
      </c>
      <c r="B25" s="207"/>
      <c r="C25" s="207"/>
      <c r="D25" s="206"/>
      <c r="E25" s="206"/>
      <c r="F25" s="206"/>
      <c r="G25" s="206"/>
      <c r="H25" s="206"/>
      <c r="I25" s="206"/>
      <c r="J25" s="206"/>
      <c r="K25" s="206"/>
      <c r="L25" s="178"/>
    </row>
    <row r="26" spans="1:13" ht="15">
      <c r="A26" s="207" t="s">
        <v>441</v>
      </c>
      <c r="B26" s="207"/>
      <c r="C26" s="207"/>
      <c r="D26" s="206"/>
      <c r="E26" s="206"/>
      <c r="F26" s="206"/>
      <c r="G26" s="206"/>
      <c r="H26" s="206"/>
      <c r="I26" s="206"/>
      <c r="J26" s="206"/>
      <c r="K26" s="206"/>
      <c r="L26" s="178"/>
    </row>
    <row r="27" spans="1:13" ht="15">
      <c r="A27" s="195" t="s">
        <v>442</v>
      </c>
      <c r="B27" s="195"/>
      <c r="C27" s="207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1:13" ht="15">
      <c r="A28" s="195" t="s">
        <v>443</v>
      </c>
      <c r="B28" s="195"/>
      <c r="C28" s="207"/>
      <c r="D28" s="178"/>
      <c r="E28" s="178"/>
      <c r="F28" s="178"/>
      <c r="G28" s="178"/>
      <c r="H28" s="178"/>
      <c r="I28" s="178"/>
      <c r="J28" s="178"/>
      <c r="K28" s="178"/>
      <c r="L28" s="178"/>
    </row>
    <row r="29" spans="1:13" ht="15" customHeight="1">
      <c r="A29" s="572" t="s">
        <v>458</v>
      </c>
      <c r="B29" s="572"/>
      <c r="C29" s="572"/>
      <c r="D29" s="572"/>
      <c r="E29" s="572"/>
      <c r="F29" s="572"/>
      <c r="G29" s="572"/>
      <c r="H29" s="572"/>
      <c r="I29" s="572"/>
      <c r="J29" s="572"/>
      <c r="K29" s="572"/>
      <c r="L29" s="572"/>
    </row>
    <row r="30" spans="1:13" ht="15" customHeight="1">
      <c r="A30" s="572"/>
      <c r="B30" s="572"/>
      <c r="C30" s="572"/>
      <c r="D30" s="572"/>
      <c r="E30" s="572"/>
      <c r="F30" s="572"/>
      <c r="G30" s="572"/>
      <c r="H30" s="572"/>
      <c r="I30" s="572"/>
      <c r="J30" s="572"/>
      <c r="K30" s="572"/>
      <c r="L30" s="572"/>
    </row>
    <row r="31" spans="1:13" ht="12.75" customHeight="1">
      <c r="A31" s="354"/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</row>
    <row r="32" spans="1:13" ht="15">
      <c r="A32" s="568" t="s">
        <v>107</v>
      </c>
      <c r="B32" s="568"/>
      <c r="C32" s="568"/>
      <c r="D32" s="336"/>
      <c r="E32" s="337"/>
      <c r="F32" s="337"/>
      <c r="G32" s="336"/>
      <c r="H32" s="336"/>
      <c r="I32" s="336"/>
      <c r="J32" s="336"/>
      <c r="K32" s="336"/>
      <c r="L32" s="178"/>
    </row>
    <row r="33" spans="1:12" ht="15">
      <c r="A33" s="336"/>
      <c r="B33" s="336"/>
      <c r="C33" s="337"/>
      <c r="D33" s="336"/>
      <c r="E33" s="337"/>
      <c r="F33" s="337"/>
      <c r="G33" s="336"/>
      <c r="H33" s="336"/>
      <c r="I33" s="336"/>
      <c r="J33" s="336"/>
      <c r="K33" s="338"/>
      <c r="L33" s="178"/>
    </row>
    <row r="34" spans="1:12" ht="15" customHeight="1">
      <c r="A34" s="336"/>
      <c r="B34" s="336"/>
      <c r="C34" s="337"/>
      <c r="D34" s="569" t="s">
        <v>263</v>
      </c>
      <c r="E34" s="569"/>
      <c r="F34" s="339"/>
      <c r="G34" s="340"/>
      <c r="H34" s="570" t="s">
        <v>444</v>
      </c>
      <c r="I34" s="570"/>
      <c r="J34" s="570"/>
      <c r="K34" s="341"/>
      <c r="L34" s="178"/>
    </row>
    <row r="35" spans="1:12" ht="15">
      <c r="A35" s="336"/>
      <c r="B35" s="336"/>
      <c r="C35" s="337"/>
      <c r="D35" s="336"/>
      <c r="E35" s="337"/>
      <c r="F35" s="337"/>
      <c r="G35" s="336"/>
      <c r="H35" s="571"/>
      <c r="I35" s="571"/>
      <c r="J35" s="571"/>
      <c r="K35" s="341"/>
      <c r="L35" s="178"/>
    </row>
    <row r="36" spans="1:12" ht="15">
      <c r="A36" s="336"/>
      <c r="B36" s="336"/>
      <c r="C36" s="337"/>
      <c r="D36" s="566" t="s">
        <v>139</v>
      </c>
      <c r="E36" s="566"/>
      <c r="F36" s="339"/>
      <c r="G36" s="340"/>
      <c r="H36" s="336"/>
      <c r="I36" s="336"/>
      <c r="J36" s="336"/>
      <c r="K36" s="336"/>
      <c r="L36" s="178"/>
    </row>
  </sheetData>
  <mergeCells count="7">
    <mergeCell ref="D36:E36"/>
    <mergeCell ref="A2:E2"/>
    <mergeCell ref="L3:M3"/>
    <mergeCell ref="A32:C32"/>
    <mergeCell ref="D34:E34"/>
    <mergeCell ref="H34:J35"/>
    <mergeCell ref="A29:L30"/>
  </mergeCells>
  <dataValidations count="1">
    <dataValidation type="list" allowBlank="1" showInputMessage="1" showErrorMessage="1" sqref="C10:C2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D28" sqref="D28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2" t="s">
        <v>409</v>
      </c>
      <c r="B1" s="74"/>
      <c r="C1" s="573" t="s">
        <v>109</v>
      </c>
      <c r="D1" s="573"/>
    </row>
    <row r="2" spans="1:5">
      <c r="A2" s="72" t="s">
        <v>410</v>
      </c>
      <c r="B2" s="74"/>
      <c r="C2" s="559" t="str">
        <f>'ფორმა N1'!K2</f>
        <v>01/09/2020-31/10/2020</v>
      </c>
      <c r="D2" s="560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>
      <c r="A6" s="117" t="str">
        <f>'ფორმა N1'!A5</f>
        <v>საქ. ძალოვან ვეტერანთა და პატრიოტთა პოლიტიკური მოძრაობა</v>
      </c>
      <c r="B6" s="118"/>
      <c r="C6" s="118"/>
      <c r="D6" s="59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 ht="30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H28" sqref="H28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411</v>
      </c>
      <c r="B1" s="75"/>
      <c r="C1" s="561" t="s">
        <v>109</v>
      </c>
      <c r="D1" s="561"/>
      <c r="E1" s="89"/>
    </row>
    <row r="2" spans="1:5" s="6" customFormat="1">
      <c r="A2" s="72" t="s">
        <v>408</v>
      </c>
      <c r="B2" s="75"/>
      <c r="C2" s="559" t="str">
        <f>'ფორმა N1'!K2</f>
        <v>01/09/2020-31/10/2020</v>
      </c>
      <c r="D2" s="559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0" t="str">
        <f>'ფორმა N1'!A5</f>
        <v>საქ. ძალოვან ვეტერანთა და პატრიოტთა პოლიტიკური მოძრაობა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318</v>
      </c>
      <c r="C9" s="77" t="s">
        <v>10</v>
      </c>
      <c r="D9" s="77" t="s">
        <v>9</v>
      </c>
      <c r="E9" s="89"/>
    </row>
    <row r="10" spans="1:5" s="9" customFormat="1" ht="18">
      <c r="A10" s="96" t="s">
        <v>292</v>
      </c>
      <c r="B10" s="96"/>
      <c r="C10" s="4"/>
      <c r="D10" s="4"/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320</v>
      </c>
      <c r="C17" s="84">
        <f>SUM(C10:C16)</f>
        <v>0</v>
      </c>
      <c r="D17" s="84">
        <f>SUM(D10:D16)</f>
        <v>0</v>
      </c>
      <c r="E17" s="94"/>
    </row>
    <row r="18" spans="1:9">
      <c r="A18" s="44"/>
      <c r="B18" s="44"/>
    </row>
    <row r="19" spans="1:9">
      <c r="A19" s="2" t="s">
        <v>374</v>
      </c>
      <c r="E19" s="5"/>
    </row>
    <row r="20" spans="1:9">
      <c r="A20" s="2" t="s">
        <v>376</v>
      </c>
    </row>
    <row r="21" spans="1:9">
      <c r="A21" s="195"/>
    </row>
    <row r="22" spans="1:9">
      <c r="A22" s="195" t="s">
        <v>375</v>
      </c>
    </row>
    <row r="23" spans="1:9" s="23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401</v>
      </c>
      <c r="D27" s="12"/>
      <c r="E27"/>
      <c r="F27"/>
      <c r="G27"/>
      <c r="H27"/>
      <c r="I27"/>
    </row>
    <row r="28" spans="1:9">
      <c r="B28" s="2" t="s">
        <v>402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20" sqref="C20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224</v>
      </c>
      <c r="B1" s="119"/>
      <c r="C1" s="574" t="s">
        <v>198</v>
      </c>
      <c r="D1" s="574"/>
      <c r="E1" s="103"/>
    </row>
    <row r="2" spans="1:5">
      <c r="A2" s="74" t="s">
        <v>140</v>
      </c>
      <c r="B2" s="119"/>
      <c r="C2" s="75"/>
      <c r="D2" s="203" t="str">
        <f>'ფორმა N1'!K2</f>
        <v>01/09/2020-31/10/2020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საქ. ძალოვან ვეტერანთა და პატრიოტთა პოლიტიკური მოძრაობა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191</v>
      </c>
      <c r="B10" s="52"/>
      <c r="C10" s="467">
        <f>SUM(C11,C34)</f>
        <v>11906.220000000001</v>
      </c>
      <c r="D10" s="123">
        <f>SUM(D11,D34)</f>
        <v>6780.9200000000283</v>
      </c>
      <c r="E10" s="103"/>
    </row>
    <row r="11" spans="1:5">
      <c r="A11" s="53" t="s">
        <v>192</v>
      </c>
      <c r="B11" s="54"/>
      <c r="C11" s="83">
        <f>SUM(C12:C32)</f>
        <v>5477.58</v>
      </c>
      <c r="D11" s="83">
        <f>SUM(D12:D32)</f>
        <v>352.28000000002794</v>
      </c>
      <c r="E11" s="103"/>
    </row>
    <row r="12" spans="1:5">
      <c r="A12" s="57">
        <v>1110</v>
      </c>
      <c r="B12" s="56" t="s">
        <v>142</v>
      </c>
      <c r="C12" s="8"/>
      <c r="D12" s="8"/>
      <c r="E12" s="103"/>
    </row>
    <row r="13" spans="1:5">
      <c r="A13" s="57">
        <v>1120</v>
      </c>
      <c r="B13" s="56" t="s">
        <v>143</v>
      </c>
      <c r="C13" s="8"/>
      <c r="D13" s="8"/>
      <c r="E13" s="103"/>
    </row>
    <row r="14" spans="1:5">
      <c r="A14" s="57">
        <v>1211</v>
      </c>
      <c r="B14" s="56" t="s">
        <v>144</v>
      </c>
      <c r="C14" s="8">
        <v>5477.58</v>
      </c>
      <c r="D14" s="508">
        <f>'ფორმა N8'!I10</f>
        <v>352.28000000002794</v>
      </c>
      <c r="E14" s="103"/>
    </row>
    <row r="15" spans="1:5">
      <c r="A15" s="57">
        <v>1212</v>
      </c>
      <c r="B15" s="56" t="s">
        <v>145</v>
      </c>
      <c r="C15" s="8"/>
      <c r="D15" s="8"/>
      <c r="E15" s="103"/>
    </row>
    <row r="16" spans="1:5">
      <c r="A16" s="57">
        <v>1213</v>
      </c>
      <c r="B16" s="56" t="s">
        <v>146</v>
      </c>
      <c r="C16" s="8"/>
      <c r="D16" s="8"/>
      <c r="E16" s="103"/>
    </row>
    <row r="17" spans="1:5">
      <c r="A17" s="57">
        <v>1214</v>
      </c>
      <c r="B17" s="56" t="s">
        <v>147</v>
      </c>
      <c r="C17" s="8"/>
      <c r="D17" s="8"/>
      <c r="E17" s="103"/>
    </row>
    <row r="18" spans="1:5">
      <c r="A18" s="57">
        <v>1215</v>
      </c>
      <c r="B18" s="56" t="s">
        <v>148</v>
      </c>
      <c r="C18" s="8"/>
      <c r="D18" s="8"/>
      <c r="E18" s="103"/>
    </row>
    <row r="19" spans="1:5">
      <c r="A19" s="57">
        <v>1300</v>
      </c>
      <c r="B19" s="56" t="s">
        <v>149</v>
      </c>
      <c r="C19" s="8"/>
      <c r="D19" s="8"/>
      <c r="E19" s="103"/>
    </row>
    <row r="20" spans="1:5">
      <c r="A20" s="57">
        <v>1410</v>
      </c>
      <c r="B20" s="56" t="s">
        <v>150</v>
      </c>
      <c r="C20" s="8"/>
      <c r="D20" s="8"/>
      <c r="E20" s="103"/>
    </row>
    <row r="21" spans="1:5">
      <c r="A21" s="57">
        <v>1421</v>
      </c>
      <c r="B21" s="56" t="s">
        <v>151</v>
      </c>
      <c r="C21" s="8"/>
      <c r="D21" s="8"/>
      <c r="E21" s="103"/>
    </row>
    <row r="22" spans="1:5">
      <c r="A22" s="57">
        <v>1422</v>
      </c>
      <c r="B22" s="56" t="s">
        <v>152</v>
      </c>
      <c r="C22" s="8"/>
      <c r="D22" s="8"/>
      <c r="E22" s="103"/>
    </row>
    <row r="23" spans="1:5">
      <c r="A23" s="57">
        <v>1423</v>
      </c>
      <c r="B23" s="56" t="s">
        <v>153</v>
      </c>
      <c r="C23" s="8"/>
      <c r="D23" s="8"/>
      <c r="E23" s="103"/>
    </row>
    <row r="24" spans="1:5">
      <c r="A24" s="57">
        <v>1431</v>
      </c>
      <c r="B24" s="56" t="s">
        <v>154</v>
      </c>
      <c r="C24" s="8"/>
      <c r="D24" s="8"/>
      <c r="E24" s="103"/>
    </row>
    <row r="25" spans="1:5">
      <c r="A25" s="57">
        <v>1432</v>
      </c>
      <c r="B25" s="56" t="s">
        <v>155</v>
      </c>
      <c r="C25" s="8"/>
      <c r="D25" s="8"/>
      <c r="E25" s="103"/>
    </row>
    <row r="26" spans="1:5">
      <c r="A26" s="57">
        <v>1433</v>
      </c>
      <c r="B26" s="56" t="s">
        <v>156</v>
      </c>
      <c r="C26" s="8"/>
      <c r="D26" s="8"/>
      <c r="E26" s="103"/>
    </row>
    <row r="27" spans="1:5">
      <c r="A27" s="57">
        <v>1441</v>
      </c>
      <c r="B27" s="56" t="s">
        <v>157</v>
      </c>
      <c r="C27" s="8"/>
      <c r="D27" s="8"/>
      <c r="E27" s="103"/>
    </row>
    <row r="28" spans="1:5">
      <c r="A28" s="57">
        <v>1442</v>
      </c>
      <c r="B28" s="56" t="s">
        <v>158</v>
      </c>
      <c r="C28" s="8"/>
      <c r="D28" s="8"/>
      <c r="E28" s="103"/>
    </row>
    <row r="29" spans="1:5">
      <c r="A29" s="57">
        <v>1443</v>
      </c>
      <c r="B29" s="56" t="s">
        <v>159</v>
      </c>
      <c r="C29" s="8"/>
      <c r="D29" s="8"/>
      <c r="E29" s="103"/>
    </row>
    <row r="30" spans="1:5">
      <c r="A30" s="57">
        <v>1444</v>
      </c>
      <c r="B30" s="56" t="s">
        <v>160</v>
      </c>
      <c r="C30" s="8"/>
      <c r="D30" s="8"/>
      <c r="E30" s="103"/>
    </row>
    <row r="31" spans="1:5">
      <c r="A31" s="57">
        <v>1445</v>
      </c>
      <c r="B31" s="56" t="s">
        <v>161</v>
      </c>
      <c r="C31" s="8"/>
      <c r="D31" s="8"/>
      <c r="E31" s="103"/>
    </row>
    <row r="32" spans="1:5">
      <c r="A32" s="57">
        <v>1446</v>
      </c>
      <c r="B32" s="56" t="s">
        <v>162</v>
      </c>
      <c r="C32" s="8"/>
      <c r="D32" s="8"/>
      <c r="E32" s="103"/>
    </row>
    <row r="33" spans="1:5">
      <c r="A33" s="31"/>
      <c r="E33" s="103"/>
    </row>
    <row r="34" spans="1:5">
      <c r="A34" s="58" t="s">
        <v>193</v>
      </c>
      <c r="B34" s="56"/>
      <c r="C34" s="83">
        <f>SUM(C35:C42)</f>
        <v>6428.64</v>
      </c>
      <c r="D34" s="83">
        <f>SUM(D35:D42)</f>
        <v>6428.64</v>
      </c>
      <c r="E34" s="103"/>
    </row>
    <row r="35" spans="1:5">
      <c r="A35" s="57">
        <v>2110</v>
      </c>
      <c r="B35" s="56" t="s">
        <v>100</v>
      </c>
      <c r="C35" s="8"/>
      <c r="D35" s="8"/>
      <c r="E35" s="103"/>
    </row>
    <row r="36" spans="1:5">
      <c r="A36" s="57">
        <v>2120</v>
      </c>
      <c r="B36" s="56" t="s">
        <v>163</v>
      </c>
      <c r="C36" s="8">
        <v>6428.64</v>
      </c>
      <c r="D36" s="8">
        <v>6428.64</v>
      </c>
      <c r="E36" s="103"/>
    </row>
    <row r="37" spans="1:5">
      <c r="A37" s="57">
        <v>2130</v>
      </c>
      <c r="B37" s="56" t="s">
        <v>101</v>
      </c>
      <c r="C37" s="8"/>
      <c r="D37" s="8"/>
      <c r="E37" s="103"/>
    </row>
    <row r="38" spans="1:5">
      <c r="A38" s="57">
        <v>2140</v>
      </c>
      <c r="B38" s="56" t="s">
        <v>381</v>
      </c>
      <c r="C38" s="8"/>
      <c r="D38" s="8"/>
      <c r="E38" s="103"/>
    </row>
    <row r="39" spans="1:5">
      <c r="A39" s="57">
        <v>2150</v>
      </c>
      <c r="B39" s="56" t="s">
        <v>384</v>
      </c>
      <c r="C39" s="8"/>
      <c r="D39" s="8"/>
      <c r="E39" s="103"/>
    </row>
    <row r="40" spans="1:5">
      <c r="A40" s="57">
        <v>2220</v>
      </c>
      <c r="B40" s="56" t="s">
        <v>102</v>
      </c>
      <c r="C40" s="8"/>
      <c r="D40" s="8"/>
      <c r="E40" s="103"/>
    </row>
    <row r="41" spans="1:5">
      <c r="A41" s="57">
        <v>2300</v>
      </c>
      <c r="B41" s="56" t="s">
        <v>164</v>
      </c>
      <c r="C41" s="8"/>
      <c r="D41" s="8"/>
      <c r="E41" s="103"/>
    </row>
    <row r="42" spans="1:5">
      <c r="A42" s="57">
        <v>2400</v>
      </c>
      <c r="B42" s="56" t="s">
        <v>165</v>
      </c>
      <c r="C42" s="8"/>
      <c r="D42" s="8"/>
      <c r="E42" s="103"/>
    </row>
    <row r="43" spans="1:5">
      <c r="A43" s="32"/>
      <c r="E43" s="103"/>
    </row>
    <row r="44" spans="1:5">
      <c r="A44" s="55" t="s">
        <v>197</v>
      </c>
      <c r="B44" s="56"/>
      <c r="C44" s="83">
        <f>SUM(C45,C64)</f>
        <v>11906.220000000001</v>
      </c>
      <c r="D44" s="83">
        <f>SUM(D45,D64)</f>
        <v>6780.9200000000283</v>
      </c>
      <c r="E44" s="103"/>
    </row>
    <row r="45" spans="1:5">
      <c r="A45" s="58" t="s">
        <v>194</v>
      </c>
      <c r="B45" s="56"/>
      <c r="C45" s="83">
        <f>SUM(C46:C61)</f>
        <v>0</v>
      </c>
      <c r="D45" s="83">
        <f>SUM(D46:D61)</f>
        <v>0</v>
      </c>
      <c r="E45" s="103"/>
    </row>
    <row r="46" spans="1:5">
      <c r="A46" s="57">
        <v>3100</v>
      </c>
      <c r="B46" s="56" t="s">
        <v>166</v>
      </c>
      <c r="C46" s="8"/>
      <c r="D46" s="8"/>
      <c r="E46" s="103"/>
    </row>
    <row r="47" spans="1:5">
      <c r="A47" s="57">
        <v>3210</v>
      </c>
      <c r="B47" s="56" t="s">
        <v>167</v>
      </c>
      <c r="C47" s="8"/>
      <c r="D47" s="8"/>
      <c r="E47" s="103"/>
    </row>
    <row r="48" spans="1:5">
      <c r="A48" s="57">
        <v>3221</v>
      </c>
      <c r="B48" s="56" t="s">
        <v>168</v>
      </c>
      <c r="C48" s="8"/>
      <c r="D48" s="8"/>
      <c r="E48" s="103"/>
    </row>
    <row r="49" spans="1:5">
      <c r="A49" s="57">
        <v>3222</v>
      </c>
      <c r="B49" s="56" t="s">
        <v>169</v>
      </c>
      <c r="C49" s="8"/>
      <c r="D49" s="8"/>
      <c r="E49" s="103"/>
    </row>
    <row r="50" spans="1:5">
      <c r="A50" s="57">
        <v>3223</v>
      </c>
      <c r="B50" s="56" t="s">
        <v>170</v>
      </c>
      <c r="C50" s="8"/>
      <c r="D50" s="8"/>
      <c r="E50" s="103"/>
    </row>
    <row r="51" spans="1:5">
      <c r="A51" s="57">
        <v>3224</v>
      </c>
      <c r="B51" s="56" t="s">
        <v>171</v>
      </c>
      <c r="C51" s="8"/>
      <c r="D51" s="8"/>
      <c r="E51" s="103"/>
    </row>
    <row r="52" spans="1:5">
      <c r="A52" s="57">
        <v>3231</v>
      </c>
      <c r="B52" s="56" t="s">
        <v>172</v>
      </c>
      <c r="C52" s="8"/>
      <c r="D52" s="8"/>
      <c r="E52" s="103"/>
    </row>
    <row r="53" spans="1:5">
      <c r="A53" s="57">
        <v>3232</v>
      </c>
      <c r="B53" s="56" t="s">
        <v>173</v>
      </c>
      <c r="C53" s="8"/>
      <c r="D53" s="8"/>
      <c r="E53" s="103"/>
    </row>
    <row r="54" spans="1:5">
      <c r="A54" s="57">
        <v>3234</v>
      </c>
      <c r="B54" s="56" t="s">
        <v>174</v>
      </c>
      <c r="C54" s="8"/>
      <c r="D54" s="8"/>
      <c r="E54" s="103"/>
    </row>
    <row r="55" spans="1:5" ht="30">
      <c r="A55" s="57">
        <v>3236</v>
      </c>
      <c r="B55" s="56" t="s">
        <v>189</v>
      </c>
      <c r="C55" s="8"/>
      <c r="D55" s="8"/>
      <c r="E55" s="103"/>
    </row>
    <row r="56" spans="1:5" ht="45">
      <c r="A56" s="57">
        <v>3237</v>
      </c>
      <c r="B56" s="56" t="s">
        <v>175</v>
      </c>
      <c r="C56" s="8"/>
      <c r="D56" s="8"/>
      <c r="E56" s="103"/>
    </row>
    <row r="57" spans="1:5">
      <c r="A57" s="57">
        <v>3241</v>
      </c>
      <c r="B57" s="56" t="s">
        <v>176</v>
      </c>
      <c r="C57" s="8"/>
      <c r="D57" s="8"/>
      <c r="E57" s="103"/>
    </row>
    <row r="58" spans="1:5">
      <c r="A58" s="57">
        <v>3242</v>
      </c>
      <c r="B58" s="56" t="s">
        <v>177</v>
      </c>
      <c r="C58" s="8"/>
      <c r="D58" s="8"/>
      <c r="E58" s="103"/>
    </row>
    <row r="59" spans="1:5">
      <c r="A59" s="57">
        <v>3243</v>
      </c>
      <c r="B59" s="56" t="s">
        <v>178</v>
      </c>
      <c r="C59" s="8"/>
      <c r="D59" s="8"/>
      <c r="E59" s="103"/>
    </row>
    <row r="60" spans="1:5">
      <c r="A60" s="57">
        <v>3245</v>
      </c>
      <c r="B60" s="56" t="s">
        <v>179</v>
      </c>
      <c r="C60" s="8"/>
      <c r="D60" s="8"/>
      <c r="E60" s="103"/>
    </row>
    <row r="61" spans="1:5">
      <c r="A61" s="57">
        <v>3246</v>
      </c>
      <c r="B61" s="56" t="s">
        <v>180</v>
      </c>
      <c r="C61" s="8"/>
      <c r="D61" s="8"/>
      <c r="E61" s="103"/>
    </row>
    <row r="62" spans="1:5">
      <c r="A62" s="32"/>
      <c r="E62" s="103"/>
    </row>
    <row r="63" spans="1:5">
      <c r="A63" s="33"/>
      <c r="E63" s="103"/>
    </row>
    <row r="64" spans="1:5">
      <c r="A64" s="58" t="s">
        <v>195</v>
      </c>
      <c r="B64" s="56"/>
      <c r="C64" s="83">
        <f>SUM(C66:C67)</f>
        <v>11906.220000000001</v>
      </c>
      <c r="D64" s="83">
        <f>SUM(D66:D67)</f>
        <v>6780.9200000000283</v>
      </c>
      <c r="E64" s="103"/>
    </row>
    <row r="65" spans="1:5">
      <c r="A65" s="57">
        <v>5100</v>
      </c>
      <c r="B65" s="56" t="s">
        <v>250</v>
      </c>
      <c r="C65" s="8"/>
      <c r="D65" s="8"/>
      <c r="E65" s="103"/>
    </row>
    <row r="66" spans="1:5">
      <c r="A66" s="57">
        <v>5220</v>
      </c>
      <c r="B66" s="56" t="s">
        <v>393</v>
      </c>
      <c r="C66" s="470">
        <f>C10</f>
        <v>11906.220000000001</v>
      </c>
      <c r="D66" s="8">
        <f>D10</f>
        <v>6780.9200000000283</v>
      </c>
      <c r="E66" s="103"/>
    </row>
    <row r="67" spans="1:5">
      <c r="A67" s="57">
        <v>5230</v>
      </c>
      <c r="B67" s="56" t="s">
        <v>394</v>
      </c>
      <c r="C67" s="8"/>
      <c r="D67" s="8"/>
      <c r="E67" s="103"/>
    </row>
    <row r="68" spans="1:5">
      <c r="A68" s="32"/>
      <c r="E68" s="103"/>
    </row>
    <row r="69" spans="1:5">
      <c r="A69" s="2"/>
      <c r="E69" s="103"/>
    </row>
    <row r="70" spans="1:5">
      <c r="A70" s="55" t="s">
        <v>196</v>
      </c>
      <c r="B70" s="56"/>
      <c r="C70" s="8"/>
      <c r="D70" s="8"/>
      <c r="E70" s="103"/>
    </row>
    <row r="71" spans="1:5" ht="30">
      <c r="A71" s="57">
        <v>1</v>
      </c>
      <c r="B71" s="56" t="s">
        <v>181</v>
      </c>
      <c r="C71" s="8"/>
      <c r="D71" s="8"/>
      <c r="E71" s="103"/>
    </row>
    <row r="72" spans="1:5">
      <c r="A72" s="57">
        <v>2</v>
      </c>
      <c r="B72" s="56" t="s">
        <v>182</v>
      </c>
      <c r="C72" s="8"/>
      <c r="D72" s="8"/>
      <c r="E72" s="103"/>
    </row>
    <row r="73" spans="1:5">
      <c r="A73" s="57">
        <v>3</v>
      </c>
      <c r="B73" s="56" t="s">
        <v>183</v>
      </c>
      <c r="C73" s="8"/>
      <c r="D73" s="8"/>
      <c r="E73" s="103"/>
    </row>
    <row r="74" spans="1:5">
      <c r="A74" s="57">
        <v>4</v>
      </c>
      <c r="B74" s="56" t="s">
        <v>346</v>
      </c>
      <c r="C74" s="8"/>
      <c r="D74" s="8"/>
      <c r="E74" s="103"/>
    </row>
    <row r="75" spans="1:5">
      <c r="A75" s="57">
        <v>5</v>
      </c>
      <c r="B75" s="56" t="s">
        <v>184</v>
      </c>
      <c r="C75" s="8"/>
      <c r="D75" s="8"/>
      <c r="E75" s="103"/>
    </row>
    <row r="76" spans="1:5">
      <c r="A76" s="57">
        <v>6</v>
      </c>
      <c r="B76" s="56" t="s">
        <v>185</v>
      </c>
      <c r="C76" s="8"/>
      <c r="D76" s="8"/>
      <c r="E76" s="103"/>
    </row>
    <row r="77" spans="1:5">
      <c r="A77" s="57">
        <v>7</v>
      </c>
      <c r="B77" s="56" t="s">
        <v>186</v>
      </c>
      <c r="C77" s="8"/>
      <c r="D77" s="8"/>
      <c r="E77" s="103"/>
    </row>
    <row r="78" spans="1:5">
      <c r="A78" s="57">
        <v>8</v>
      </c>
      <c r="B78" s="56" t="s">
        <v>187</v>
      </c>
      <c r="C78" s="8"/>
      <c r="D78" s="8"/>
      <c r="E78" s="103"/>
    </row>
    <row r="79" spans="1:5">
      <c r="A79" s="57">
        <v>9</v>
      </c>
      <c r="B79" s="56" t="s">
        <v>188</v>
      </c>
      <c r="C79" s="8"/>
      <c r="D79" s="8"/>
      <c r="E79" s="103"/>
    </row>
    <row r="83" spans="1:9">
      <c r="A83" s="2"/>
      <c r="B83" s="2"/>
    </row>
    <row r="84" spans="1:9">
      <c r="A84" s="6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401</v>
      </c>
      <c r="D87" s="12"/>
      <c r="E87"/>
      <c r="F87"/>
      <c r="G87"/>
      <c r="H87"/>
      <c r="I87"/>
    </row>
    <row r="88" spans="1:9">
      <c r="A88"/>
      <c r="B88" s="2" t="s">
        <v>402</v>
      </c>
      <c r="D88" s="12"/>
      <c r="E88"/>
      <c r="F88"/>
      <c r="G88"/>
      <c r="H88"/>
      <c r="I88"/>
    </row>
    <row r="89" spans="1:9" customFormat="1" ht="12.75">
      <c r="B89" s="64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6" sqref="I16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406</v>
      </c>
      <c r="B1" s="74"/>
      <c r="C1" s="74"/>
      <c r="D1" s="74"/>
      <c r="E1" s="74"/>
      <c r="F1" s="74"/>
      <c r="G1" s="74"/>
      <c r="H1" s="74"/>
      <c r="I1" s="561" t="s">
        <v>109</v>
      </c>
      <c r="J1" s="561"/>
      <c r="K1" s="103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559" t="str">
        <f>'ფორმა N1'!K2</f>
        <v>01/09/2020-31/10/2020</v>
      </c>
      <c r="J2" s="560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0" t="str">
        <f>'ფორმა N1'!A5</f>
        <v>საქ. ძალოვან ვეტერანთა და პატრიოტთა პოლიტიკური მოძრაობა</v>
      </c>
      <c r="B5" s="350"/>
      <c r="C5" s="350"/>
      <c r="D5" s="350"/>
      <c r="E5" s="350"/>
      <c r="F5" s="351"/>
      <c r="G5" s="350"/>
      <c r="H5" s="350"/>
      <c r="I5" s="350"/>
      <c r="J5" s="350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 ht="30">
      <c r="A10" s="152">
        <v>1</v>
      </c>
      <c r="B10" s="439" t="s">
        <v>520</v>
      </c>
      <c r="C10" s="440" t="s">
        <v>521</v>
      </c>
      <c r="D10" s="441" t="s">
        <v>522</v>
      </c>
      <c r="E10" s="442" t="s">
        <v>523</v>
      </c>
      <c r="F10" s="28">
        <f>'ფორმა N7'!C14</f>
        <v>5477.58</v>
      </c>
      <c r="G10" s="28">
        <f>'ფორმა N2'!D9+'ფორმა N3'!D9</f>
        <v>420461</v>
      </c>
      <c r="H10" s="466">
        <f>'ფორმა N4'!D9+'ფორმა N5'!D9</f>
        <v>425586.3</v>
      </c>
      <c r="I10" s="466">
        <f>F10+G10-H10</f>
        <v>352.28000000002794</v>
      </c>
      <c r="J10" s="28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0" t="s">
        <v>107</v>
      </c>
      <c r="C15" s="102"/>
      <c r="D15" s="102"/>
      <c r="E15" s="102"/>
      <c r="F15" s="211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49"/>
      <c r="D17" s="102"/>
      <c r="E17" s="102"/>
      <c r="F17" s="249"/>
      <c r="G17" s="250"/>
      <c r="H17" s="250"/>
      <c r="I17" s="99"/>
      <c r="J17" s="99"/>
    </row>
    <row r="18" spans="1:10">
      <c r="A18" s="99"/>
      <c r="B18" s="102"/>
      <c r="C18" s="212" t="s">
        <v>263</v>
      </c>
      <c r="D18" s="212"/>
      <c r="E18" s="102"/>
      <c r="F18" s="102" t="s">
        <v>268</v>
      </c>
      <c r="G18" s="99"/>
      <c r="H18" s="99"/>
      <c r="I18" s="99"/>
      <c r="J18" s="99"/>
    </row>
    <row r="19" spans="1:10">
      <c r="A19" s="99"/>
      <c r="B19" s="102"/>
      <c r="C19" s="213" t="s">
        <v>139</v>
      </c>
      <c r="D19" s="102"/>
      <c r="E19" s="102"/>
      <c r="F19" s="102" t="s">
        <v>264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3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zoomScale="80" zoomScaleNormal="100" zoomScaleSheetLayoutView="80" workbookViewId="0">
      <selection activeCell="B19" sqref="B19"/>
    </sheetView>
  </sheetViews>
  <sheetFormatPr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72" t="s">
        <v>349</v>
      </c>
      <c r="B1" s="74"/>
      <c r="C1" s="74"/>
      <c r="D1" s="74"/>
      <c r="E1" s="74"/>
      <c r="F1" s="74"/>
      <c r="G1" s="157" t="s">
        <v>109</v>
      </c>
      <c r="H1" s="158"/>
    </row>
    <row r="2" spans="1:8">
      <c r="A2" s="74" t="s">
        <v>140</v>
      </c>
      <c r="B2" s="74"/>
      <c r="C2" s="74"/>
      <c r="D2" s="74"/>
      <c r="E2" s="74"/>
      <c r="F2" s="74"/>
      <c r="G2" s="159" t="str">
        <f>'ფორმა N1'!K2</f>
        <v>01/09/2020-31/10/2020</v>
      </c>
      <c r="H2" s="158"/>
    </row>
    <row r="3" spans="1:8">
      <c r="A3" s="74"/>
      <c r="B3" s="74"/>
      <c r="C3" s="74"/>
      <c r="D3" s="74"/>
      <c r="E3" s="74"/>
      <c r="F3" s="74"/>
      <c r="G3" s="100"/>
      <c r="H3" s="158"/>
    </row>
    <row r="4" spans="1:8">
      <c r="A4" s="75" t="str">
        <f>'[5]ფორმა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0" t="str">
        <f>'ფორმა N1'!A5</f>
        <v>საქ. ძალოვან ვეტერანთა და პატრიოტთა პოლიტიკური მოძრაობა</v>
      </c>
      <c r="B5" s="200"/>
      <c r="C5" s="200"/>
      <c r="D5" s="200"/>
      <c r="E5" s="200"/>
      <c r="F5" s="200"/>
      <c r="G5" s="200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0" t="s">
        <v>307</v>
      </c>
      <c r="B8" s="160" t="s">
        <v>141</v>
      </c>
      <c r="C8" s="161" t="s">
        <v>347</v>
      </c>
      <c r="D8" s="161" t="s">
        <v>348</v>
      </c>
      <c r="E8" s="161" t="s">
        <v>270</v>
      </c>
      <c r="F8" s="160" t="s">
        <v>312</v>
      </c>
      <c r="G8" s="161" t="s">
        <v>308</v>
      </c>
      <c r="H8" s="103"/>
    </row>
    <row r="9" spans="1:8">
      <c r="A9" s="162" t="s">
        <v>309</v>
      </c>
      <c r="B9" s="163"/>
      <c r="C9" s="164"/>
      <c r="D9" s="165"/>
      <c r="E9" s="165"/>
      <c r="F9" s="165"/>
      <c r="G9" s="166"/>
      <c r="H9" s="103"/>
    </row>
    <row r="10" spans="1:8">
      <c r="A10" s="163">
        <v>1</v>
      </c>
      <c r="B10" s="483">
        <v>44113</v>
      </c>
      <c r="C10" s="443">
        <v>1500</v>
      </c>
      <c r="D10" s="444">
        <v>1500</v>
      </c>
      <c r="E10" s="445" t="s">
        <v>221</v>
      </c>
      <c r="F10" s="445" t="s">
        <v>548</v>
      </c>
      <c r="G10" s="169">
        <f>IF(ISBLANK(B10),"",G9+C10-D10)</f>
        <v>0</v>
      </c>
      <c r="H10" s="103"/>
    </row>
    <row r="11" spans="1:8">
      <c r="A11" s="163"/>
      <c r="B11" s="483" t="s">
        <v>643</v>
      </c>
      <c r="C11" s="443">
        <v>305560</v>
      </c>
      <c r="D11" s="444">
        <v>305560</v>
      </c>
      <c r="E11" s="445" t="s">
        <v>221</v>
      </c>
      <c r="F11" s="445" t="s">
        <v>644</v>
      </c>
      <c r="G11" s="169">
        <f t="shared" ref="G11:G17" si="0">IF(ISBLANK(B11),"",G10+C11-D11)</f>
        <v>0</v>
      </c>
      <c r="H11" s="103"/>
    </row>
    <row r="12" spans="1:8">
      <c r="A12" s="163"/>
      <c r="B12" s="483"/>
      <c r="C12" s="443"/>
      <c r="D12" s="444"/>
      <c r="E12" s="445"/>
      <c r="F12" s="445"/>
      <c r="G12" s="169" t="str">
        <f t="shared" si="0"/>
        <v/>
      </c>
      <c r="H12" s="103"/>
    </row>
    <row r="13" spans="1:8" ht="15.75">
      <c r="A13" s="479"/>
      <c r="B13" s="480"/>
      <c r="C13" s="481"/>
      <c r="D13" s="482"/>
      <c r="E13" s="482"/>
      <c r="F13" s="482"/>
      <c r="G13" s="475"/>
      <c r="H13" s="103"/>
    </row>
    <row r="14" spans="1:8" ht="15.75">
      <c r="A14" s="479"/>
      <c r="B14" s="480"/>
      <c r="C14" s="481"/>
      <c r="D14" s="482"/>
      <c r="E14" s="482"/>
      <c r="F14" s="482"/>
      <c r="G14" s="475" t="str">
        <f>IF(ISBLANK(B14),"",G13+C14-D14)</f>
        <v/>
      </c>
      <c r="H14" s="103"/>
    </row>
    <row r="15" spans="1:8" ht="15.75">
      <c r="A15" s="476"/>
      <c r="B15" s="150"/>
      <c r="C15" s="477"/>
      <c r="D15" s="478"/>
      <c r="E15" s="478"/>
      <c r="F15" s="478"/>
      <c r="G15" s="169" t="str">
        <f t="shared" si="0"/>
        <v/>
      </c>
      <c r="H15" s="103"/>
    </row>
    <row r="16" spans="1:8" ht="15.75">
      <c r="A16" s="163"/>
      <c r="B16" s="150"/>
      <c r="C16" s="167"/>
      <c r="D16" s="168"/>
      <c r="E16" s="168"/>
      <c r="F16" s="168"/>
      <c r="G16" s="169" t="str">
        <f t="shared" si="0"/>
        <v/>
      </c>
      <c r="H16" s="103"/>
    </row>
    <row r="17" spans="1:8" ht="15.75">
      <c r="A17" s="163"/>
      <c r="B17" s="150"/>
      <c r="C17" s="167"/>
      <c r="D17" s="168"/>
      <c r="E17" s="168"/>
      <c r="F17" s="168"/>
      <c r="G17" s="169" t="str">
        <f t="shared" si="0"/>
        <v/>
      </c>
      <c r="H17" s="103"/>
    </row>
    <row r="18" spans="1:8" ht="15.75">
      <c r="A18" s="163"/>
      <c r="B18" s="150"/>
      <c r="C18" s="170"/>
      <c r="D18" s="171"/>
      <c r="E18" s="171"/>
      <c r="F18" s="171"/>
      <c r="G18" s="169"/>
      <c r="H18" s="103"/>
    </row>
    <row r="19" spans="1:8" ht="15.75">
      <c r="A19" s="163"/>
      <c r="B19" s="150"/>
      <c r="C19" s="170"/>
      <c r="D19" s="171"/>
      <c r="E19" s="171"/>
      <c r="F19" s="171"/>
      <c r="G19" s="169"/>
      <c r="H19" s="103"/>
    </row>
    <row r="20" spans="1:8" ht="15.75">
      <c r="A20" s="163"/>
      <c r="B20" s="150"/>
      <c r="C20" s="170"/>
      <c r="D20" s="171"/>
      <c r="E20" s="171"/>
      <c r="F20" s="171"/>
      <c r="G20" s="169"/>
      <c r="H20" s="103"/>
    </row>
    <row r="21" spans="1:8" ht="15.75">
      <c r="A21" s="163"/>
      <c r="B21" s="150"/>
      <c r="C21" s="170"/>
      <c r="D21" s="171"/>
      <c r="E21" s="171"/>
      <c r="F21" s="171"/>
      <c r="G21" s="169"/>
      <c r="H21" s="103"/>
    </row>
    <row r="22" spans="1:8" ht="15.75">
      <c r="A22" s="163"/>
      <c r="B22" s="150"/>
      <c r="C22" s="170"/>
      <c r="D22" s="171"/>
      <c r="E22" s="171"/>
      <c r="F22" s="171"/>
      <c r="G22" s="169"/>
      <c r="H22" s="103"/>
    </row>
    <row r="23" spans="1:8" ht="15.75">
      <c r="A23" s="163"/>
      <c r="B23" s="150"/>
      <c r="C23" s="170"/>
      <c r="D23" s="171"/>
      <c r="E23" s="171"/>
      <c r="F23" s="171"/>
      <c r="G23" s="169"/>
      <c r="H23" s="103"/>
    </row>
    <row r="24" spans="1:8" ht="15.75">
      <c r="A24" s="163"/>
      <c r="B24" s="150"/>
      <c r="C24" s="170"/>
      <c r="D24" s="171"/>
      <c r="E24" s="171"/>
      <c r="F24" s="171"/>
      <c r="G24" s="169"/>
      <c r="H24" s="103"/>
    </row>
    <row r="25" spans="1:8" ht="15.75">
      <c r="A25" s="163"/>
      <c r="B25" s="150"/>
      <c r="C25" s="170"/>
      <c r="D25" s="171"/>
      <c r="E25" s="171"/>
      <c r="F25" s="171"/>
      <c r="G25" s="169"/>
      <c r="H25" s="103"/>
    </row>
    <row r="26" spans="1:8" ht="15.75">
      <c r="A26" s="163"/>
      <c r="B26" s="150"/>
      <c r="C26" s="170"/>
      <c r="D26" s="171"/>
      <c r="E26" s="171"/>
      <c r="F26" s="171"/>
      <c r="G26" s="169"/>
      <c r="H26" s="103"/>
    </row>
    <row r="27" spans="1:8" ht="15.75">
      <c r="A27" s="163"/>
      <c r="B27" s="150"/>
      <c r="C27" s="170"/>
      <c r="D27" s="171"/>
      <c r="E27" s="171"/>
      <c r="F27" s="171"/>
      <c r="G27" s="169"/>
      <c r="H27" s="103"/>
    </row>
    <row r="28" spans="1:8" ht="15.75">
      <c r="A28" s="163" t="s">
        <v>273</v>
      </c>
      <c r="B28" s="150"/>
      <c r="C28" s="170">
        <f>SUM(C10:C27)</f>
        <v>307060</v>
      </c>
      <c r="D28" s="171">
        <f>SUM(D10:D27)</f>
        <v>307060</v>
      </c>
      <c r="E28" s="171"/>
      <c r="F28" s="171"/>
      <c r="G28" s="169" t="str">
        <f>IF(ISBLANK(B28),"",#REF!+C28-D28)</f>
        <v/>
      </c>
      <c r="H28" s="103"/>
    </row>
    <row r="29" spans="1:8">
      <c r="A29" s="172" t="s">
        <v>310</v>
      </c>
      <c r="B29" s="173"/>
      <c r="C29" s="174"/>
      <c r="D29" s="175"/>
      <c r="E29" s="175"/>
      <c r="F29" s="176"/>
      <c r="G29" s="177" t="str">
        <f>G28</f>
        <v/>
      </c>
      <c r="H29" s="103"/>
    </row>
    <row r="33" spans="1:10">
      <c r="B33" s="180" t="s">
        <v>107</v>
      </c>
      <c r="F33" s="181"/>
    </row>
    <row r="34" spans="1:10">
      <c r="F34" s="179"/>
      <c r="G34" s="179"/>
      <c r="H34" s="179"/>
      <c r="I34" s="179"/>
      <c r="J34" s="179"/>
    </row>
    <row r="35" spans="1:10">
      <c r="C35" s="182"/>
      <c r="F35" s="182"/>
      <c r="G35" s="183"/>
      <c r="H35" s="179"/>
      <c r="I35" s="179"/>
      <c r="J35" s="179"/>
    </row>
    <row r="36" spans="1:10">
      <c r="A36" s="179"/>
      <c r="C36" s="184" t="s">
        <v>263</v>
      </c>
      <c r="F36" s="185" t="s">
        <v>268</v>
      </c>
      <c r="G36" s="183"/>
      <c r="H36" s="179"/>
      <c r="I36" s="179"/>
      <c r="J36" s="179"/>
    </row>
    <row r="37" spans="1:10">
      <c r="A37" s="179"/>
      <c r="C37" s="186" t="s">
        <v>139</v>
      </c>
      <c r="F37" s="178" t="s">
        <v>264</v>
      </c>
      <c r="G37" s="179"/>
      <c r="H37" s="179"/>
      <c r="I37" s="179"/>
      <c r="J37" s="179"/>
    </row>
    <row r="38" spans="1:10" s="179" customFormat="1">
      <c r="B38" s="178"/>
    </row>
    <row r="39" spans="1:10" s="179" customFormat="1" ht="12.75"/>
    <row r="40" spans="1:10" s="179" customFormat="1" ht="12.75"/>
    <row r="41" spans="1:10" s="179" customFormat="1" ht="12.75"/>
    <row r="42" spans="1:10" s="179" customFormat="1" ht="12.75"/>
  </sheetData>
  <dataValidations count="1">
    <dataValidation allowBlank="1" showInputMessage="1" showErrorMessage="1" prompt="თვე/დღე/წელი" sqref="B10:B28"/>
  </dataValidations>
  <printOptions gridLines="1"/>
  <pageMargins left="0.7" right="0.7" top="0.75" bottom="0.75" header="0.3" footer="0.3"/>
  <pageSetup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R16" sqref="R1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299</v>
      </c>
      <c r="B1" s="136"/>
      <c r="C1" s="136"/>
      <c r="D1" s="136"/>
      <c r="E1" s="136"/>
      <c r="F1" s="76"/>
      <c r="G1" s="76"/>
      <c r="H1" s="76"/>
      <c r="I1" s="573" t="s">
        <v>109</v>
      </c>
      <c r="J1" s="573"/>
      <c r="K1" s="142"/>
    </row>
    <row r="2" spans="1:12" s="23" customFormat="1" ht="15">
      <c r="A2" s="103" t="s">
        <v>140</v>
      </c>
      <c r="B2" s="136"/>
      <c r="C2" s="136"/>
      <c r="D2" s="136"/>
      <c r="E2" s="136"/>
      <c r="F2" s="137"/>
      <c r="G2" s="138"/>
      <c r="H2" s="138"/>
      <c r="I2" s="559" t="str">
        <f>'ფორმა N1'!K2</f>
        <v>01/09/2020-31/10/2020</v>
      </c>
      <c r="J2" s="560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საქ. ძალოვან ვეტერანთა და პატრიოტთა პოლიტიკური მოძრაობა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75">
      <c r="A7" s="131"/>
      <c r="B7" s="575" t="s">
        <v>220</v>
      </c>
      <c r="C7" s="575"/>
      <c r="D7" s="575" t="s">
        <v>287</v>
      </c>
      <c r="E7" s="575"/>
      <c r="F7" s="575" t="s">
        <v>288</v>
      </c>
      <c r="G7" s="575"/>
      <c r="H7" s="149" t="s">
        <v>274</v>
      </c>
      <c r="I7" s="575" t="s">
        <v>223</v>
      </c>
      <c r="J7" s="575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60" t="s">
        <v>116</v>
      </c>
      <c r="B9" s="80">
        <f>SUM(B10,B14,B17)</f>
        <v>0</v>
      </c>
      <c r="C9" s="429">
        <f>SUM(C10,C14,C17)</f>
        <v>6428.64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429">
        <f t="shared" si="0"/>
        <v>6428.64</v>
      </c>
      <c r="K9" s="143"/>
    </row>
    <row r="10" spans="1:12" ht="15">
      <c r="A10" s="61" t="s">
        <v>117</v>
      </c>
      <c r="B10" s="446">
        <f>SUM(B11:B13)</f>
        <v>0</v>
      </c>
      <c r="C10" s="446">
        <f>SUM(C11:C13)</f>
        <v>0</v>
      </c>
      <c r="D10" s="446">
        <f t="shared" ref="D10:J10" si="1">SUM(D11:D13)</f>
        <v>0</v>
      </c>
      <c r="E10" s="446">
        <f>SUM(E11:E13)</f>
        <v>0</v>
      </c>
      <c r="F10" s="446">
        <f t="shared" si="1"/>
        <v>0</v>
      </c>
      <c r="G10" s="446">
        <f>SUM(G11:G13)</f>
        <v>0</v>
      </c>
      <c r="H10" s="446">
        <f>SUM(H11:H13)</f>
        <v>0</v>
      </c>
      <c r="I10" s="446">
        <f>SUM(I11:I13)</f>
        <v>0</v>
      </c>
      <c r="J10" s="446">
        <f t="shared" si="1"/>
        <v>0</v>
      </c>
      <c r="K10" s="143"/>
    </row>
    <row r="11" spans="1:12" ht="15">
      <c r="A11" s="61" t="s">
        <v>118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143"/>
    </row>
    <row r="12" spans="1:12" ht="15">
      <c r="A12" s="61" t="s">
        <v>119</v>
      </c>
      <c r="B12" s="377"/>
      <c r="C12" s="377"/>
      <c r="D12" s="377"/>
      <c r="E12" s="377"/>
      <c r="F12" s="377"/>
      <c r="G12" s="377"/>
      <c r="H12" s="377"/>
      <c r="I12" s="377"/>
      <c r="J12" s="377"/>
      <c r="K12" s="143"/>
    </row>
    <row r="13" spans="1:12" ht="15">
      <c r="A13" s="61" t="s">
        <v>120</v>
      </c>
      <c r="B13" s="377"/>
      <c r="C13" s="377"/>
      <c r="D13" s="377"/>
      <c r="E13" s="377"/>
      <c r="F13" s="377"/>
      <c r="G13" s="377"/>
      <c r="H13" s="377"/>
      <c r="I13" s="377"/>
      <c r="J13" s="377"/>
      <c r="K13" s="143"/>
    </row>
    <row r="14" spans="1:12" ht="15">
      <c r="A14" s="61" t="s">
        <v>121</v>
      </c>
      <c r="B14" s="446">
        <f>SUM(B15:B16)</f>
        <v>0</v>
      </c>
      <c r="C14" s="446">
        <f>SUM(C15:C16)</f>
        <v>6428.64</v>
      </c>
      <c r="D14" s="446">
        <f t="shared" ref="D14:J14" si="2">SUM(D15:D16)</f>
        <v>0</v>
      </c>
      <c r="E14" s="446">
        <f>SUM(E15:E16)</f>
        <v>0</v>
      </c>
      <c r="F14" s="446">
        <f t="shared" si="2"/>
        <v>0</v>
      </c>
      <c r="G14" s="446">
        <f>SUM(G15:G16)</f>
        <v>0</v>
      </c>
      <c r="H14" s="446">
        <f>SUM(H15:H16)</f>
        <v>0</v>
      </c>
      <c r="I14" s="446">
        <f>SUM(I15:I16)</f>
        <v>0</v>
      </c>
      <c r="J14" s="446">
        <f t="shared" si="2"/>
        <v>6428.64</v>
      </c>
      <c r="K14" s="143"/>
    </row>
    <row r="15" spans="1:12" ht="15">
      <c r="A15" s="61" t="s">
        <v>122</v>
      </c>
      <c r="B15" s="377"/>
      <c r="C15" s="377"/>
      <c r="D15" s="377"/>
      <c r="E15" s="377"/>
      <c r="F15" s="377"/>
      <c r="G15" s="377"/>
      <c r="H15" s="377"/>
      <c r="I15" s="377"/>
      <c r="J15" s="377"/>
      <c r="K15" s="143"/>
    </row>
    <row r="16" spans="1:12" ht="15">
      <c r="A16" s="61" t="s">
        <v>123</v>
      </c>
      <c r="B16" s="377"/>
      <c r="C16" s="377">
        <v>6428.64</v>
      </c>
      <c r="D16" s="377"/>
      <c r="E16" s="377"/>
      <c r="F16" s="377"/>
      <c r="G16" s="377"/>
      <c r="H16" s="377"/>
      <c r="I16" s="377"/>
      <c r="J16" s="377">
        <f>C16+E16-H16</f>
        <v>6428.64</v>
      </c>
      <c r="K16" s="143"/>
    </row>
    <row r="17" spans="1:11" ht="15">
      <c r="A17" s="61" t="s">
        <v>124</v>
      </c>
      <c r="B17" s="446">
        <f>SUM(B18:B19,B22,B23)</f>
        <v>0</v>
      </c>
      <c r="C17" s="446">
        <f>SUM(C18:C19,C22,C23)</f>
        <v>0</v>
      </c>
      <c r="D17" s="446">
        <f t="shared" ref="D17:J17" si="3">SUM(D18:D19,D22,D23)</f>
        <v>0</v>
      </c>
      <c r="E17" s="446">
        <f>SUM(E18:E19,E22,E23)</f>
        <v>0</v>
      </c>
      <c r="F17" s="446">
        <f t="shared" si="3"/>
        <v>0</v>
      </c>
      <c r="G17" s="446">
        <f>SUM(G18:G19,G22,G23)</f>
        <v>0</v>
      </c>
      <c r="H17" s="446"/>
      <c r="I17" s="446">
        <f>SUM(I18:I19,I22,I23)</f>
        <v>0</v>
      </c>
      <c r="J17" s="446">
        <f t="shared" si="3"/>
        <v>0</v>
      </c>
      <c r="K17" s="143"/>
    </row>
    <row r="18" spans="1:11" ht="15">
      <c r="A18" s="61" t="s">
        <v>125</v>
      </c>
      <c r="B18" s="377"/>
      <c r="C18" s="377"/>
      <c r="D18" s="377"/>
      <c r="E18" s="377"/>
      <c r="F18" s="377"/>
      <c r="G18" s="377"/>
      <c r="H18" s="377"/>
      <c r="I18" s="377"/>
      <c r="J18" s="377"/>
      <c r="K18" s="143"/>
    </row>
    <row r="19" spans="1:11" ht="15">
      <c r="A19" s="61" t="s">
        <v>126</v>
      </c>
      <c r="B19" s="446">
        <f>SUM(B20:B21)</f>
        <v>0</v>
      </c>
      <c r="C19" s="446">
        <f>SUM(C20:C21)</f>
        <v>0</v>
      </c>
      <c r="D19" s="446">
        <f t="shared" ref="D19:J19" si="4">SUM(D20:D21)</f>
        <v>0</v>
      </c>
      <c r="E19" s="446">
        <f>SUM(E20:E21)</f>
        <v>0</v>
      </c>
      <c r="F19" s="446">
        <f t="shared" si="4"/>
        <v>0</v>
      </c>
      <c r="G19" s="446">
        <f>SUM(G20:G21)</f>
        <v>0</v>
      </c>
      <c r="H19" s="446">
        <f>SUM(H20:H21)</f>
        <v>0</v>
      </c>
      <c r="I19" s="446">
        <f>SUM(I20:I21)</f>
        <v>0</v>
      </c>
      <c r="J19" s="446">
        <f t="shared" si="4"/>
        <v>0</v>
      </c>
      <c r="K19" s="143"/>
    </row>
    <row r="20" spans="1:11" ht="15">
      <c r="A20" s="61" t="s">
        <v>127</v>
      </c>
      <c r="B20" s="377"/>
      <c r="C20" s="377"/>
      <c r="D20" s="377"/>
      <c r="E20" s="377"/>
      <c r="F20" s="377"/>
      <c r="G20" s="377"/>
      <c r="H20" s="377"/>
      <c r="I20" s="377"/>
      <c r="J20" s="377"/>
      <c r="K20" s="143"/>
    </row>
    <row r="21" spans="1:11" ht="15">
      <c r="A21" s="61" t="s">
        <v>128</v>
      </c>
      <c r="B21" s="377"/>
      <c r="C21" s="377"/>
      <c r="D21" s="377"/>
      <c r="E21" s="377"/>
      <c r="F21" s="377"/>
      <c r="G21" s="377"/>
      <c r="H21" s="377"/>
      <c r="I21" s="377"/>
      <c r="J21" s="377"/>
      <c r="K21" s="143"/>
    </row>
    <row r="22" spans="1:11" ht="15">
      <c r="A22" s="61" t="s">
        <v>129</v>
      </c>
      <c r="B22" s="377"/>
      <c r="C22" s="377"/>
      <c r="D22" s="377"/>
      <c r="E22" s="377"/>
      <c r="F22" s="377"/>
      <c r="G22" s="377"/>
      <c r="H22" s="377"/>
      <c r="I22" s="377"/>
      <c r="J22" s="377"/>
      <c r="K22" s="143"/>
    </row>
    <row r="23" spans="1:11" ht="15">
      <c r="A23" s="61" t="s">
        <v>130</v>
      </c>
      <c r="B23" s="377"/>
      <c r="C23" s="377"/>
      <c r="D23" s="377"/>
      <c r="E23" s="377"/>
      <c r="F23" s="377"/>
      <c r="G23" s="377"/>
      <c r="H23" s="377"/>
      <c r="I23" s="377"/>
      <c r="J23" s="377"/>
      <c r="K23" s="143"/>
    </row>
    <row r="24" spans="1:11" ht="15">
      <c r="A24" s="60" t="s">
        <v>131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253</v>
      </c>
      <c r="B25" s="377"/>
      <c r="C25" s="377"/>
      <c r="D25" s="377"/>
      <c r="E25" s="377"/>
      <c r="F25" s="377"/>
      <c r="G25" s="377"/>
      <c r="H25" s="377"/>
      <c r="I25" s="377"/>
      <c r="J25" s="377"/>
      <c r="K25" s="143"/>
    </row>
    <row r="26" spans="1:11" ht="15">
      <c r="A26" s="61" t="s">
        <v>254</v>
      </c>
      <c r="B26" s="377"/>
      <c r="C26" s="377"/>
      <c r="D26" s="377"/>
      <c r="E26" s="377"/>
      <c r="F26" s="377"/>
      <c r="G26" s="377"/>
      <c r="H26" s="377"/>
      <c r="I26" s="377"/>
      <c r="J26" s="377"/>
      <c r="K26" s="143"/>
    </row>
    <row r="27" spans="1:11" ht="15">
      <c r="A27" s="61" t="s">
        <v>255</v>
      </c>
      <c r="B27" s="377"/>
      <c r="C27" s="377"/>
      <c r="D27" s="377"/>
      <c r="E27" s="377"/>
      <c r="F27" s="377"/>
      <c r="G27" s="377"/>
      <c r="H27" s="377"/>
      <c r="I27" s="377"/>
      <c r="J27" s="377"/>
      <c r="K27" s="143"/>
    </row>
    <row r="28" spans="1:11" ht="15">
      <c r="A28" s="61" t="s">
        <v>256</v>
      </c>
      <c r="B28" s="377"/>
      <c r="C28" s="377"/>
      <c r="D28" s="377"/>
      <c r="E28" s="377"/>
      <c r="F28" s="377"/>
      <c r="G28" s="377"/>
      <c r="H28" s="377"/>
      <c r="I28" s="377"/>
      <c r="J28" s="377"/>
      <c r="K28" s="143"/>
    </row>
    <row r="29" spans="1:11" ht="15">
      <c r="A29" s="61" t="s">
        <v>257</v>
      </c>
      <c r="B29" s="377"/>
      <c r="C29" s="377"/>
      <c r="D29" s="377"/>
      <c r="E29" s="377"/>
      <c r="F29" s="377"/>
      <c r="G29" s="377"/>
      <c r="H29" s="377"/>
      <c r="I29" s="377"/>
      <c r="J29" s="377"/>
      <c r="K29" s="143"/>
    </row>
    <row r="30" spans="1:11" ht="15">
      <c r="A30" s="61" t="s">
        <v>258</v>
      </c>
      <c r="B30" s="377"/>
      <c r="C30" s="377"/>
      <c r="D30" s="377"/>
      <c r="E30" s="377"/>
      <c r="F30" s="377"/>
      <c r="G30" s="377"/>
      <c r="H30" s="377"/>
      <c r="I30" s="377"/>
      <c r="J30" s="377"/>
      <c r="K30" s="143"/>
    </row>
    <row r="31" spans="1:11" ht="15">
      <c r="A31" s="61" t="s">
        <v>259</v>
      </c>
      <c r="B31" s="377"/>
      <c r="C31" s="377"/>
      <c r="D31" s="377"/>
      <c r="E31" s="377"/>
      <c r="F31" s="377"/>
      <c r="G31" s="377"/>
      <c r="H31" s="377"/>
      <c r="I31" s="377"/>
      <c r="J31" s="377"/>
      <c r="K31" s="143"/>
    </row>
    <row r="32" spans="1:11" ht="15">
      <c r="A32" s="60" t="s">
        <v>132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260</v>
      </c>
      <c r="B33" s="377"/>
      <c r="C33" s="377"/>
      <c r="D33" s="377"/>
      <c r="E33" s="377"/>
      <c r="F33" s="377"/>
      <c r="G33" s="377"/>
      <c r="H33" s="377"/>
      <c r="I33" s="377"/>
      <c r="J33" s="377"/>
      <c r="K33" s="143"/>
    </row>
    <row r="34" spans="1:11" ht="15">
      <c r="A34" s="61" t="s">
        <v>261</v>
      </c>
      <c r="B34" s="377"/>
      <c r="C34" s="377"/>
      <c r="D34" s="377"/>
      <c r="E34" s="377"/>
      <c r="F34" s="377"/>
      <c r="G34" s="377"/>
      <c r="H34" s="377"/>
      <c r="I34" s="377"/>
      <c r="J34" s="377"/>
      <c r="K34" s="143"/>
    </row>
    <row r="35" spans="1:11" ht="15">
      <c r="A35" s="61" t="s">
        <v>262</v>
      </c>
      <c r="B35" s="377"/>
      <c r="C35" s="377"/>
      <c r="D35" s="377"/>
      <c r="E35" s="377"/>
      <c r="F35" s="377"/>
      <c r="G35" s="377"/>
      <c r="H35" s="377"/>
      <c r="I35" s="377"/>
      <c r="J35" s="377"/>
      <c r="K35" s="143"/>
    </row>
    <row r="36" spans="1:11" ht="15">
      <c r="A36" s="60" t="s">
        <v>133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134</v>
      </c>
      <c r="B37" s="377"/>
      <c r="C37" s="377"/>
      <c r="D37" s="377"/>
      <c r="E37" s="377"/>
      <c r="F37" s="377"/>
      <c r="G37" s="377"/>
      <c r="H37" s="377"/>
      <c r="I37" s="377"/>
      <c r="J37" s="377"/>
      <c r="K37" s="143"/>
    </row>
    <row r="38" spans="1:11" ht="15">
      <c r="A38" s="61" t="s">
        <v>135</v>
      </c>
      <c r="B38" s="377"/>
      <c r="C38" s="377"/>
      <c r="D38" s="377"/>
      <c r="E38" s="377"/>
      <c r="F38" s="377"/>
      <c r="G38" s="377"/>
      <c r="H38" s="377"/>
      <c r="I38" s="377"/>
      <c r="J38" s="377"/>
      <c r="K38" s="143"/>
    </row>
    <row r="39" spans="1:11" ht="15">
      <c r="A39" s="61" t="s">
        <v>136</v>
      </c>
      <c r="B39" s="446">
        <f t="shared" ref="B39:J39" si="8">SUM(B40:B41)</f>
        <v>0</v>
      </c>
      <c r="C39" s="446">
        <f t="shared" si="8"/>
        <v>0</v>
      </c>
      <c r="D39" s="446">
        <f t="shared" si="8"/>
        <v>0</v>
      </c>
      <c r="E39" s="446">
        <f t="shared" si="8"/>
        <v>0</v>
      </c>
      <c r="F39" s="446">
        <f t="shared" si="8"/>
        <v>0</v>
      </c>
      <c r="G39" s="446">
        <f t="shared" si="8"/>
        <v>0</v>
      </c>
      <c r="H39" s="446">
        <f t="shared" si="8"/>
        <v>0</v>
      </c>
      <c r="I39" s="446">
        <f t="shared" si="8"/>
        <v>0</v>
      </c>
      <c r="J39" s="446">
        <f t="shared" si="8"/>
        <v>0</v>
      </c>
      <c r="K39" s="143"/>
    </row>
    <row r="40" spans="1:11" ht="30">
      <c r="A40" s="61" t="s">
        <v>395</v>
      </c>
      <c r="B40" s="377"/>
      <c r="C40" s="377"/>
      <c r="D40" s="377"/>
      <c r="E40" s="377"/>
      <c r="F40" s="377"/>
      <c r="G40" s="377"/>
      <c r="H40" s="377"/>
      <c r="I40" s="377"/>
      <c r="J40" s="377"/>
      <c r="K40" s="143"/>
    </row>
    <row r="41" spans="1:11" ht="15">
      <c r="A41" s="61" t="s">
        <v>137</v>
      </c>
      <c r="B41" s="377"/>
      <c r="C41" s="377"/>
      <c r="D41" s="377"/>
      <c r="E41" s="377"/>
      <c r="F41" s="377"/>
      <c r="G41" s="377"/>
      <c r="H41" s="377"/>
      <c r="I41" s="377"/>
      <c r="J41" s="377"/>
      <c r="K41" s="143"/>
    </row>
    <row r="42" spans="1:11" ht="15">
      <c r="A42" s="61" t="s">
        <v>138</v>
      </c>
      <c r="B42" s="377"/>
      <c r="C42" s="377"/>
      <c r="D42" s="377"/>
      <c r="E42" s="377"/>
      <c r="F42" s="377"/>
      <c r="G42" s="377"/>
      <c r="H42" s="377"/>
      <c r="I42" s="377"/>
      <c r="J42" s="377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263</v>
      </c>
      <c r="F49" s="12" t="s">
        <v>268</v>
      </c>
      <c r="G49" s="70"/>
      <c r="I49"/>
      <c r="J49"/>
    </row>
    <row r="50" spans="1:10" s="2" customFormat="1" ht="15">
      <c r="B50" s="64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4"/>
  <sheetViews>
    <sheetView view="pageBreakPreview" topLeftCell="A4" zoomScale="80" zoomScaleNormal="80" zoomScaleSheetLayoutView="80" workbookViewId="0">
      <selection activeCell="G19" sqref="G19"/>
    </sheetView>
  </sheetViews>
  <sheetFormatPr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20" style="194" customWidth="1"/>
    <col min="10" max="16384" width="9.140625" style="194"/>
  </cols>
  <sheetData>
    <row r="1" spans="1:9" ht="15">
      <c r="A1" s="187" t="s">
        <v>475</v>
      </c>
      <c r="B1" s="187"/>
      <c r="C1" s="188"/>
      <c r="D1" s="188"/>
      <c r="E1" s="188"/>
      <c r="F1" s="188"/>
      <c r="G1" s="188"/>
      <c r="H1" s="188"/>
      <c r="I1" s="358" t="s">
        <v>109</v>
      </c>
    </row>
    <row r="2" spans="1:9" ht="15">
      <c r="A2" s="146" t="s">
        <v>140</v>
      </c>
      <c r="B2" s="146"/>
      <c r="C2" s="188"/>
      <c r="D2" s="188"/>
      <c r="E2" s="188"/>
      <c r="F2" s="188"/>
      <c r="G2" s="188"/>
      <c r="H2" s="188"/>
      <c r="I2" s="355" t="str">
        <f>'ფორმა N1'!K2</f>
        <v>01/09/2020-31/10/2020</v>
      </c>
    </row>
    <row r="3" spans="1:9" ht="15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5">
      <c r="A4" s="112" t="s">
        <v>269</v>
      </c>
      <c r="B4" s="112"/>
      <c r="C4" s="112"/>
      <c r="D4" s="112"/>
      <c r="E4" s="367"/>
      <c r="F4" s="189"/>
      <c r="G4" s="188"/>
      <c r="H4" s="188"/>
      <c r="I4" s="189"/>
    </row>
    <row r="5" spans="1:9" s="372" customFormat="1" ht="15">
      <c r="A5" s="368" t="str">
        <f>'ფორმა N1'!A5</f>
        <v>საქ. ძალოვან ვეტერანთა და პატრიოტთა პოლიტიკური მოძრაობა</v>
      </c>
      <c r="B5" s="368"/>
      <c r="C5" s="369"/>
      <c r="D5" s="369"/>
      <c r="E5" s="369"/>
      <c r="F5" s="370"/>
      <c r="G5" s="371"/>
      <c r="H5" s="371"/>
      <c r="I5" s="370"/>
    </row>
    <row r="6" spans="1:9">
      <c r="A6" s="140"/>
      <c r="B6" s="140"/>
      <c r="C6" s="373"/>
      <c r="D6" s="373"/>
      <c r="E6" s="373"/>
      <c r="F6" s="188"/>
      <c r="G6" s="188"/>
      <c r="H6" s="188"/>
      <c r="I6" s="188"/>
    </row>
    <row r="7" spans="1:9" ht="60">
      <c r="A7" s="374" t="s">
        <v>64</v>
      </c>
      <c r="B7" s="374" t="s">
        <v>466</v>
      </c>
      <c r="C7" s="375" t="s">
        <v>467</v>
      </c>
      <c r="D7" s="375" t="s">
        <v>468</v>
      </c>
      <c r="E7" s="375" t="s">
        <v>469</v>
      </c>
      <c r="F7" s="375" t="s">
        <v>358</v>
      </c>
      <c r="G7" s="375" t="s">
        <v>470</v>
      </c>
      <c r="H7" s="375" t="s">
        <v>471</v>
      </c>
      <c r="I7" s="375" t="s">
        <v>472</v>
      </c>
    </row>
    <row r="8" spans="1:9" ht="15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5">
        <v>9</v>
      </c>
    </row>
    <row r="9" spans="1:9" ht="30">
      <c r="A9" s="376">
        <v>1</v>
      </c>
      <c r="B9" s="376" t="s">
        <v>524</v>
      </c>
      <c r="C9" s="377" t="s">
        <v>525</v>
      </c>
      <c r="D9" s="447"/>
      <c r="E9" s="447" t="s">
        <v>526</v>
      </c>
      <c r="F9" s="377" t="s">
        <v>527</v>
      </c>
      <c r="G9" s="377">
        <v>200</v>
      </c>
      <c r="H9" s="377">
        <v>216296808</v>
      </c>
      <c r="I9" s="377" t="s">
        <v>528</v>
      </c>
    </row>
    <row r="10" spans="1:9" ht="15">
      <c r="A10" s="376">
        <v>2</v>
      </c>
      <c r="B10" s="376" t="s">
        <v>524</v>
      </c>
      <c r="C10" s="377" t="s">
        <v>529</v>
      </c>
      <c r="D10" s="447"/>
      <c r="E10" s="447" t="s">
        <v>530</v>
      </c>
      <c r="F10" s="377" t="s">
        <v>531</v>
      </c>
      <c r="G10" s="377">
        <v>1970</v>
      </c>
      <c r="H10" s="377">
        <v>21001002319</v>
      </c>
      <c r="I10" s="377" t="s">
        <v>532</v>
      </c>
    </row>
    <row r="11" spans="1:9" ht="18">
      <c r="A11" s="376">
        <v>3</v>
      </c>
      <c r="B11" s="376" t="s">
        <v>524</v>
      </c>
      <c r="C11" s="546" t="s">
        <v>636</v>
      </c>
      <c r="D11" s="546" t="s">
        <v>637</v>
      </c>
      <c r="E11" s="377" t="s">
        <v>638</v>
      </c>
      <c r="F11" s="377" t="s">
        <v>639</v>
      </c>
      <c r="G11" s="377">
        <v>385</v>
      </c>
      <c r="H11" s="546">
        <v>200232257</v>
      </c>
      <c r="I11" s="377" t="s">
        <v>640</v>
      </c>
    </row>
    <row r="12" spans="1:9" ht="30">
      <c r="A12" s="376">
        <v>4</v>
      </c>
      <c r="B12" s="376" t="s">
        <v>524</v>
      </c>
      <c r="C12" s="377" t="s">
        <v>525</v>
      </c>
      <c r="D12" s="447"/>
      <c r="E12" s="447" t="s">
        <v>526</v>
      </c>
      <c r="F12" s="377" t="s">
        <v>527</v>
      </c>
      <c r="G12" s="377">
        <v>200</v>
      </c>
      <c r="H12" s="377">
        <v>216296808</v>
      </c>
      <c r="I12" s="547" t="s">
        <v>528</v>
      </c>
    </row>
    <row r="13" spans="1:9" ht="15">
      <c r="A13" s="376">
        <v>5</v>
      </c>
      <c r="B13" s="376" t="s">
        <v>524</v>
      </c>
      <c r="C13" s="377" t="s">
        <v>529</v>
      </c>
      <c r="D13" s="447"/>
      <c r="E13" s="447" t="s">
        <v>530</v>
      </c>
      <c r="F13" s="377" t="s">
        <v>531</v>
      </c>
      <c r="G13" s="377">
        <v>1990</v>
      </c>
      <c r="H13" s="377">
        <v>21001002319</v>
      </c>
      <c r="I13" s="547" t="s">
        <v>532</v>
      </c>
    </row>
    <row r="14" spans="1:9" ht="15">
      <c r="A14" s="376">
        <v>6</v>
      </c>
      <c r="B14" s="376"/>
      <c r="C14" s="377"/>
      <c r="D14" s="447"/>
      <c r="E14" s="447"/>
      <c r="F14" s="377"/>
      <c r="G14" s="377"/>
      <c r="H14" s="377"/>
      <c r="I14" s="377"/>
    </row>
    <row r="15" spans="1:9" ht="15">
      <c r="A15" s="376">
        <v>7</v>
      </c>
      <c r="B15" s="376"/>
      <c r="C15" s="377"/>
      <c r="D15" s="447"/>
      <c r="E15" s="447"/>
      <c r="F15" s="377"/>
      <c r="G15" s="377"/>
      <c r="H15" s="377"/>
      <c r="I15" s="377"/>
    </row>
    <row r="16" spans="1:9" ht="15">
      <c r="A16" s="376">
        <v>8</v>
      </c>
      <c r="B16" s="376"/>
      <c r="C16" s="377"/>
      <c r="D16" s="447"/>
      <c r="E16" s="447"/>
      <c r="F16" s="377"/>
      <c r="G16" s="377"/>
      <c r="H16" s="377"/>
      <c r="I16" s="377"/>
    </row>
    <row r="17" spans="1:9" ht="15">
      <c r="A17" s="376">
        <v>9</v>
      </c>
      <c r="B17" s="376"/>
      <c r="C17" s="377"/>
      <c r="D17" s="447"/>
      <c r="E17" s="447"/>
      <c r="F17" s="377"/>
      <c r="G17" s="377"/>
      <c r="H17" s="377"/>
      <c r="I17" s="377"/>
    </row>
    <row r="18" spans="1:9" ht="15">
      <c r="A18" s="376">
        <v>10</v>
      </c>
      <c r="B18" s="376"/>
      <c r="C18" s="377"/>
      <c r="D18" s="447"/>
      <c r="E18" s="447"/>
      <c r="F18" s="377"/>
      <c r="G18" s="377"/>
      <c r="H18" s="377"/>
      <c r="I18" s="377"/>
    </row>
    <row r="19" spans="1:9" ht="15">
      <c r="A19" s="376">
        <v>11</v>
      </c>
      <c r="B19" s="376"/>
      <c r="C19" s="377"/>
      <c r="D19" s="447"/>
      <c r="E19" s="447"/>
      <c r="F19" s="377"/>
      <c r="G19" s="377"/>
      <c r="H19" s="377"/>
      <c r="I19" s="377"/>
    </row>
    <row r="20" spans="1:9" ht="15">
      <c r="A20" s="376">
        <v>12</v>
      </c>
      <c r="B20" s="376"/>
      <c r="C20" s="377"/>
      <c r="D20" s="447"/>
      <c r="E20" s="447"/>
      <c r="F20" s="377"/>
      <c r="G20" s="377"/>
      <c r="H20" s="377"/>
      <c r="I20" s="377"/>
    </row>
    <row r="21" spans="1:9" ht="15">
      <c r="A21" s="376">
        <v>13</v>
      </c>
      <c r="B21" s="376"/>
      <c r="C21" s="377"/>
      <c r="D21" s="447"/>
      <c r="E21" s="447"/>
      <c r="F21" s="377"/>
      <c r="G21" s="377"/>
      <c r="H21" s="377"/>
      <c r="I21" s="377"/>
    </row>
    <row r="22" spans="1:9" ht="15">
      <c r="A22" s="376">
        <v>14</v>
      </c>
      <c r="B22" s="376"/>
      <c r="C22" s="377"/>
      <c r="D22" s="447"/>
      <c r="E22" s="447"/>
      <c r="F22" s="377"/>
      <c r="G22" s="377"/>
      <c r="H22" s="377"/>
      <c r="I22" s="377"/>
    </row>
    <row r="23" spans="1:9" ht="15">
      <c r="A23" s="376">
        <v>15</v>
      </c>
      <c r="B23" s="376"/>
      <c r="C23" s="377"/>
      <c r="D23" s="447"/>
      <c r="E23" s="447"/>
      <c r="F23" s="377"/>
      <c r="G23" s="377"/>
      <c r="H23" s="377"/>
      <c r="I23" s="377"/>
    </row>
    <row r="24" spans="1:9" ht="15">
      <c r="A24" s="376">
        <v>16</v>
      </c>
      <c r="B24" s="376"/>
      <c r="C24" s="377"/>
      <c r="D24" s="447"/>
      <c r="E24" s="447"/>
      <c r="F24" s="377"/>
      <c r="G24" s="377"/>
      <c r="H24" s="377"/>
      <c r="I24" s="377"/>
    </row>
    <row r="25" spans="1:9" ht="15">
      <c r="A25" s="376">
        <v>17</v>
      </c>
      <c r="B25" s="376"/>
      <c r="C25" s="377"/>
      <c r="D25" s="377"/>
      <c r="E25" s="377"/>
      <c r="F25" s="377"/>
      <c r="G25" s="377"/>
      <c r="H25" s="377"/>
      <c r="I25" s="377"/>
    </row>
    <row r="26" spans="1:9" ht="15">
      <c r="A26" s="376" t="s">
        <v>273</v>
      </c>
      <c r="B26" s="376"/>
      <c r="C26" s="377"/>
      <c r="D26" s="377"/>
      <c r="E26" s="377"/>
      <c r="F26" s="377"/>
      <c r="G26" s="377">
        <f>SUM(G9:G25)</f>
        <v>4745</v>
      </c>
      <c r="H26" s="377"/>
      <c r="I26" s="377"/>
    </row>
    <row r="27" spans="1:9">
      <c r="A27" s="190"/>
      <c r="B27" s="190"/>
      <c r="C27" s="190"/>
      <c r="D27" s="190"/>
      <c r="E27" s="190"/>
      <c r="F27" s="190"/>
      <c r="G27" s="190"/>
      <c r="H27" s="190"/>
      <c r="I27" s="190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378"/>
      <c r="B29" s="378"/>
      <c r="C29" s="190"/>
      <c r="D29" s="190"/>
      <c r="E29" s="190"/>
      <c r="F29" s="190"/>
      <c r="G29" s="190"/>
      <c r="H29" s="190"/>
      <c r="I29" s="190"/>
    </row>
    <row r="30" spans="1:9" ht="15">
      <c r="A30" s="21"/>
      <c r="B30" s="21"/>
      <c r="C30" s="379" t="s">
        <v>107</v>
      </c>
      <c r="D30" s="21"/>
      <c r="E30" s="21"/>
      <c r="F30" s="19"/>
      <c r="G30" s="21"/>
      <c r="H30" s="21"/>
      <c r="I30" s="21"/>
    </row>
    <row r="31" spans="1:9" ht="15">
      <c r="A31" s="21"/>
      <c r="B31" s="21"/>
      <c r="C31" s="21"/>
      <c r="D31" s="576"/>
      <c r="E31" s="576"/>
      <c r="G31" s="193"/>
      <c r="H31" s="380"/>
    </row>
    <row r="32" spans="1:9" ht="15">
      <c r="C32" s="21"/>
      <c r="D32" s="577" t="s">
        <v>263</v>
      </c>
      <c r="E32" s="577"/>
      <c r="G32" s="578" t="s">
        <v>473</v>
      </c>
      <c r="H32" s="578"/>
    </row>
    <row r="33" spans="3:8" ht="15">
      <c r="C33" s="21"/>
      <c r="D33" s="21"/>
      <c r="E33" s="21"/>
      <c r="G33" s="579"/>
      <c r="H33" s="579"/>
    </row>
    <row r="34" spans="3:8" ht="15">
      <c r="C34" s="21"/>
      <c r="D34" s="580" t="s">
        <v>139</v>
      </c>
      <c r="E34" s="580"/>
      <c r="G34" s="579"/>
      <c r="H34" s="579"/>
    </row>
  </sheetData>
  <mergeCells count="4">
    <mergeCell ref="D31:E31"/>
    <mergeCell ref="D32:E32"/>
    <mergeCell ref="G32:H34"/>
    <mergeCell ref="D34:E34"/>
  </mergeCells>
  <dataValidations count="1">
    <dataValidation type="list" allowBlank="1" showInputMessage="1" showErrorMessage="1" sqref="B9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72" customWidth="1"/>
    <col min="2" max="2" width="14.85546875" style="372" customWidth="1"/>
    <col min="3" max="3" width="21.140625" style="372" customWidth="1"/>
    <col min="4" max="5" width="12.7109375" style="372" customWidth="1"/>
    <col min="6" max="6" width="13.42578125" style="372" bestFit="1" customWidth="1"/>
    <col min="7" max="7" width="15.28515625" style="372" customWidth="1"/>
    <col min="8" max="8" width="23.85546875" style="372" customWidth="1"/>
    <col min="9" max="9" width="12.140625" style="372" bestFit="1" customWidth="1"/>
    <col min="10" max="10" width="19" style="372" customWidth="1"/>
    <col min="11" max="11" width="17.7109375" style="372" customWidth="1"/>
    <col min="12" max="16384" width="9.140625" style="372"/>
  </cols>
  <sheetData>
    <row r="1" spans="1:12" s="194" customFormat="1" ht="15">
      <c r="A1" s="187" t="s">
        <v>300</v>
      </c>
      <c r="B1" s="187"/>
      <c r="C1" s="187"/>
      <c r="D1" s="188"/>
      <c r="E1" s="188"/>
      <c r="F1" s="188"/>
      <c r="G1" s="188"/>
      <c r="H1" s="188"/>
      <c r="I1" s="188"/>
      <c r="J1" s="188"/>
      <c r="K1" s="358" t="s">
        <v>109</v>
      </c>
    </row>
    <row r="2" spans="1:12" s="194" customFormat="1" ht="15">
      <c r="A2" s="146" t="s">
        <v>140</v>
      </c>
      <c r="B2" s="146"/>
      <c r="C2" s="146"/>
      <c r="D2" s="188"/>
      <c r="E2" s="188"/>
      <c r="F2" s="188"/>
      <c r="G2" s="188"/>
      <c r="H2" s="188"/>
      <c r="I2" s="188"/>
      <c r="J2" s="188"/>
      <c r="K2" s="355" t="str">
        <f>'ფორმა N1'!K2</f>
        <v>01/09/2020-31/10/2020</v>
      </c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72"/>
    </row>
    <row r="4" spans="1:12" s="194" customFormat="1" ht="15">
      <c r="A4" s="112" t="s">
        <v>269</v>
      </c>
      <c r="B4" s="112"/>
      <c r="C4" s="112"/>
      <c r="D4" s="112"/>
      <c r="E4" s="112"/>
      <c r="F4" s="367"/>
      <c r="G4" s="189"/>
      <c r="H4" s="188"/>
      <c r="I4" s="188"/>
      <c r="J4" s="188"/>
      <c r="K4" s="188"/>
    </row>
    <row r="5" spans="1:12" ht="15">
      <c r="A5" s="368" t="str">
        <f>'ფორმა N1'!A5</f>
        <v>საქ. ძალოვან ვეტერანთა და პატრიოტთა პოლიტიკური მოძრაობა</v>
      </c>
      <c r="B5" s="368"/>
      <c r="C5" s="368"/>
      <c r="D5" s="369"/>
      <c r="E5" s="369"/>
      <c r="F5" s="369"/>
      <c r="G5" s="370"/>
      <c r="H5" s="371"/>
      <c r="I5" s="371"/>
      <c r="J5" s="371"/>
      <c r="K5" s="370"/>
    </row>
    <row r="6" spans="1:12" s="194" customFormat="1">
      <c r="A6" s="140"/>
      <c r="B6" s="140"/>
      <c r="C6" s="140"/>
      <c r="D6" s="373"/>
      <c r="E6" s="373"/>
      <c r="F6" s="373"/>
      <c r="G6" s="188"/>
      <c r="H6" s="188"/>
      <c r="I6" s="188"/>
      <c r="J6" s="188"/>
      <c r="K6" s="188"/>
    </row>
    <row r="7" spans="1:12" s="194" customFormat="1" ht="60">
      <c r="A7" s="374" t="s">
        <v>64</v>
      </c>
      <c r="B7" s="374" t="s">
        <v>466</v>
      </c>
      <c r="C7" s="374" t="s">
        <v>243</v>
      </c>
      <c r="D7" s="375" t="s">
        <v>240</v>
      </c>
      <c r="E7" s="375" t="s">
        <v>241</v>
      </c>
      <c r="F7" s="375" t="s">
        <v>334</v>
      </c>
      <c r="G7" s="375" t="s">
        <v>242</v>
      </c>
      <c r="H7" s="375" t="s">
        <v>474</v>
      </c>
      <c r="I7" s="375" t="s">
        <v>239</v>
      </c>
      <c r="J7" s="375" t="s">
        <v>471</v>
      </c>
      <c r="K7" s="375" t="s">
        <v>472</v>
      </c>
    </row>
    <row r="8" spans="1:12" s="194" customFormat="1" ht="15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4">
        <v>9</v>
      </c>
      <c r="J8" s="374">
        <v>10</v>
      </c>
      <c r="K8" s="375">
        <v>11</v>
      </c>
    </row>
    <row r="9" spans="1:12" s="194" customFormat="1" ht="15">
      <c r="A9" s="376">
        <v>1</v>
      </c>
      <c r="B9" s="376"/>
      <c r="C9" s="376"/>
      <c r="D9" s="377"/>
      <c r="E9" s="377"/>
      <c r="F9" s="377"/>
      <c r="G9" s="377"/>
      <c r="H9" s="377"/>
      <c r="I9" s="377"/>
      <c r="J9" s="377"/>
      <c r="K9" s="377"/>
    </row>
    <row r="10" spans="1:12" s="194" customFormat="1" ht="15">
      <c r="A10" s="376">
        <v>2</v>
      </c>
      <c r="B10" s="376"/>
      <c r="C10" s="376"/>
      <c r="D10" s="377"/>
      <c r="E10" s="377"/>
      <c r="F10" s="377"/>
      <c r="G10" s="377"/>
      <c r="H10" s="377"/>
      <c r="I10" s="377"/>
      <c r="J10" s="377"/>
      <c r="K10" s="377"/>
    </row>
    <row r="11" spans="1:12" s="194" customFormat="1" ht="15">
      <c r="A11" s="376">
        <v>3</v>
      </c>
      <c r="B11" s="376"/>
      <c r="C11" s="376"/>
      <c r="D11" s="377"/>
      <c r="E11" s="377"/>
      <c r="F11" s="377"/>
      <c r="G11" s="377"/>
      <c r="H11" s="377"/>
      <c r="I11" s="377"/>
      <c r="J11" s="377"/>
      <c r="K11" s="377"/>
    </row>
    <row r="12" spans="1:12" s="194" customFormat="1" ht="15">
      <c r="A12" s="376">
        <v>4</v>
      </c>
      <c r="B12" s="376"/>
      <c r="C12" s="376"/>
      <c r="D12" s="377"/>
      <c r="E12" s="377"/>
      <c r="F12" s="377"/>
      <c r="G12" s="377"/>
      <c r="H12" s="377"/>
      <c r="I12" s="377"/>
      <c r="J12" s="377"/>
      <c r="K12" s="377"/>
    </row>
    <row r="13" spans="1:12" s="194" customFormat="1" ht="15">
      <c r="A13" s="376">
        <v>5</v>
      </c>
      <c r="B13" s="376"/>
      <c r="C13" s="376"/>
      <c r="D13" s="377"/>
      <c r="E13" s="377"/>
      <c r="F13" s="377"/>
      <c r="G13" s="377"/>
      <c r="H13" s="377"/>
      <c r="I13" s="377"/>
      <c r="J13" s="377"/>
      <c r="K13" s="377"/>
    </row>
    <row r="14" spans="1:12" s="194" customFormat="1" ht="15">
      <c r="A14" s="376">
        <v>6</v>
      </c>
      <c r="B14" s="376"/>
      <c r="C14" s="376"/>
      <c r="D14" s="377"/>
      <c r="E14" s="377"/>
      <c r="F14" s="377"/>
      <c r="G14" s="377"/>
      <c r="H14" s="377"/>
      <c r="I14" s="377"/>
      <c r="J14" s="377"/>
      <c r="K14" s="377"/>
    </row>
    <row r="15" spans="1:12" s="194" customFormat="1" ht="15">
      <c r="A15" s="376">
        <v>7</v>
      </c>
      <c r="B15" s="376"/>
      <c r="C15" s="376"/>
      <c r="D15" s="377"/>
      <c r="E15" s="377"/>
      <c r="F15" s="377"/>
      <c r="G15" s="377"/>
      <c r="H15" s="377"/>
      <c r="I15" s="377"/>
      <c r="J15" s="377"/>
      <c r="K15" s="377"/>
    </row>
    <row r="16" spans="1:12" s="194" customFormat="1" ht="15">
      <c r="A16" s="376">
        <v>8</v>
      </c>
      <c r="B16" s="376"/>
      <c r="C16" s="376"/>
      <c r="D16" s="377"/>
      <c r="E16" s="377"/>
      <c r="F16" s="377"/>
      <c r="G16" s="377"/>
      <c r="H16" s="377"/>
      <c r="I16" s="377"/>
      <c r="J16" s="377"/>
      <c r="K16" s="377"/>
    </row>
    <row r="17" spans="1:11" s="194" customFormat="1" ht="15">
      <c r="A17" s="376">
        <v>9</v>
      </c>
      <c r="B17" s="376"/>
      <c r="C17" s="376"/>
      <c r="D17" s="377"/>
      <c r="E17" s="377"/>
      <c r="F17" s="377"/>
      <c r="G17" s="377"/>
      <c r="H17" s="377"/>
      <c r="I17" s="377"/>
      <c r="J17" s="377"/>
      <c r="K17" s="377"/>
    </row>
    <row r="18" spans="1:11" s="194" customFormat="1" ht="15">
      <c r="A18" s="376">
        <v>10</v>
      </c>
      <c r="B18" s="376"/>
      <c r="C18" s="376"/>
      <c r="D18" s="377"/>
      <c r="E18" s="377"/>
      <c r="F18" s="377"/>
      <c r="G18" s="377"/>
      <c r="H18" s="377"/>
      <c r="I18" s="377"/>
      <c r="J18" s="377"/>
      <c r="K18" s="377"/>
    </row>
    <row r="19" spans="1:11" s="194" customFormat="1" ht="15">
      <c r="A19" s="376">
        <v>11</v>
      </c>
      <c r="B19" s="376"/>
      <c r="C19" s="376"/>
      <c r="D19" s="377"/>
      <c r="E19" s="377"/>
      <c r="F19" s="377"/>
      <c r="G19" s="377"/>
      <c r="H19" s="377"/>
      <c r="I19" s="377"/>
      <c r="J19" s="377"/>
      <c r="K19" s="377"/>
    </row>
    <row r="20" spans="1:11" s="194" customFormat="1" ht="15">
      <c r="A20" s="376">
        <v>12</v>
      </c>
      <c r="B20" s="376"/>
      <c r="C20" s="376"/>
      <c r="D20" s="377"/>
      <c r="E20" s="377"/>
      <c r="F20" s="377"/>
      <c r="G20" s="377"/>
      <c r="H20" s="377"/>
      <c r="I20" s="377"/>
      <c r="J20" s="377"/>
      <c r="K20" s="377"/>
    </row>
    <row r="21" spans="1:11" s="194" customFormat="1" ht="15">
      <c r="A21" s="376">
        <v>13</v>
      </c>
      <c r="B21" s="376"/>
      <c r="C21" s="376"/>
      <c r="D21" s="377"/>
      <c r="E21" s="377"/>
      <c r="F21" s="377"/>
      <c r="G21" s="377"/>
      <c r="H21" s="377"/>
      <c r="I21" s="377"/>
      <c r="J21" s="377"/>
      <c r="K21" s="377"/>
    </row>
    <row r="22" spans="1:11" s="194" customFormat="1" ht="15">
      <c r="A22" s="376">
        <v>14</v>
      </c>
      <c r="B22" s="376"/>
      <c r="C22" s="376"/>
      <c r="D22" s="377"/>
      <c r="E22" s="377"/>
      <c r="F22" s="377"/>
      <c r="G22" s="377"/>
      <c r="H22" s="377"/>
      <c r="I22" s="377"/>
      <c r="J22" s="377"/>
      <c r="K22" s="377"/>
    </row>
    <row r="23" spans="1:11" s="194" customFormat="1" ht="15">
      <c r="A23" s="376">
        <v>15</v>
      </c>
      <c r="B23" s="376"/>
      <c r="C23" s="376"/>
      <c r="D23" s="377"/>
      <c r="E23" s="377"/>
      <c r="F23" s="377"/>
      <c r="G23" s="377"/>
      <c r="H23" s="377"/>
      <c r="I23" s="377"/>
      <c r="J23" s="377"/>
      <c r="K23" s="377"/>
    </row>
    <row r="24" spans="1:11" s="194" customFormat="1" ht="15">
      <c r="A24" s="376">
        <v>16</v>
      </c>
      <c r="B24" s="376"/>
      <c r="C24" s="376"/>
      <c r="D24" s="377"/>
      <c r="E24" s="377"/>
      <c r="F24" s="377"/>
      <c r="G24" s="377"/>
      <c r="H24" s="377"/>
      <c r="I24" s="377"/>
      <c r="J24" s="377"/>
      <c r="K24" s="377"/>
    </row>
    <row r="25" spans="1:11" s="194" customFormat="1" ht="15">
      <c r="A25" s="376">
        <v>17</v>
      </c>
      <c r="B25" s="376"/>
      <c r="C25" s="376"/>
      <c r="D25" s="377"/>
      <c r="E25" s="377"/>
      <c r="F25" s="377"/>
      <c r="G25" s="377"/>
      <c r="H25" s="377"/>
      <c r="I25" s="377"/>
      <c r="J25" s="377"/>
      <c r="K25" s="377"/>
    </row>
    <row r="26" spans="1:11" s="194" customFormat="1" ht="15">
      <c r="A26" s="376">
        <v>18</v>
      </c>
      <c r="B26" s="376"/>
      <c r="C26" s="376"/>
      <c r="D26" s="377"/>
      <c r="E26" s="377"/>
      <c r="F26" s="377"/>
      <c r="G26" s="377"/>
      <c r="H26" s="377"/>
      <c r="I26" s="377"/>
      <c r="J26" s="377"/>
      <c r="K26" s="377"/>
    </row>
    <row r="27" spans="1:11" s="194" customFormat="1" ht="15">
      <c r="A27" s="376" t="s">
        <v>273</v>
      </c>
      <c r="B27" s="376"/>
      <c r="C27" s="376"/>
      <c r="D27" s="377"/>
      <c r="E27" s="377"/>
      <c r="F27" s="377"/>
      <c r="G27" s="377"/>
      <c r="H27" s="377"/>
      <c r="I27" s="377"/>
      <c r="J27" s="377"/>
      <c r="K27" s="377"/>
    </row>
    <row r="28" spans="1:11">
      <c r="A28" s="381"/>
      <c r="B28" s="381"/>
      <c r="C28" s="381"/>
      <c r="D28" s="381"/>
      <c r="E28" s="381"/>
      <c r="F28" s="381"/>
      <c r="G28" s="381"/>
      <c r="H28" s="381"/>
      <c r="I28" s="381"/>
      <c r="J28" s="381"/>
      <c r="K28" s="381"/>
    </row>
    <row r="29" spans="1:11">
      <c r="A29" s="381"/>
      <c r="B29" s="381"/>
      <c r="C29" s="381"/>
      <c r="D29" s="381"/>
      <c r="E29" s="381"/>
      <c r="F29" s="381"/>
      <c r="G29" s="381"/>
      <c r="H29" s="381"/>
      <c r="I29" s="381"/>
      <c r="J29" s="381"/>
      <c r="K29" s="381"/>
    </row>
    <row r="30" spans="1:11">
      <c r="A30" s="382"/>
      <c r="B30" s="382"/>
      <c r="C30" s="382"/>
      <c r="D30" s="381"/>
      <c r="E30" s="381"/>
      <c r="F30" s="381"/>
      <c r="G30" s="381"/>
      <c r="H30" s="381"/>
      <c r="I30" s="381"/>
      <c r="J30" s="381"/>
      <c r="K30" s="381"/>
    </row>
    <row r="31" spans="1:11" ht="15">
      <c r="A31" s="383"/>
      <c r="B31" s="383"/>
      <c r="C31" s="383"/>
      <c r="D31" s="384" t="s">
        <v>107</v>
      </c>
      <c r="E31" s="383"/>
      <c r="F31" s="383"/>
      <c r="G31" s="385"/>
      <c r="H31" s="383"/>
      <c r="I31" s="383"/>
      <c r="J31" s="383"/>
      <c r="K31" s="383"/>
    </row>
    <row r="32" spans="1:11" ht="15">
      <c r="A32" s="383"/>
      <c r="B32" s="383"/>
      <c r="C32" s="383"/>
      <c r="D32" s="383"/>
      <c r="E32" s="386"/>
      <c r="F32" s="383"/>
      <c r="H32" s="386"/>
      <c r="I32" s="386"/>
      <c r="J32" s="387"/>
    </row>
    <row r="33" spans="4:9" ht="15">
      <c r="D33" s="383"/>
      <c r="E33" s="388" t="s">
        <v>263</v>
      </c>
      <c r="F33" s="383"/>
      <c r="H33" s="389" t="s">
        <v>268</v>
      </c>
      <c r="I33" s="389"/>
    </row>
    <row r="34" spans="4:9" ht="15">
      <c r="D34" s="383"/>
      <c r="E34" s="390" t="s">
        <v>139</v>
      </c>
      <c r="F34" s="383"/>
      <c r="H34" s="383" t="s">
        <v>264</v>
      </c>
      <c r="I34" s="383"/>
    </row>
    <row r="35" spans="4:9" ht="15">
      <c r="D35" s="383"/>
      <c r="E35" s="39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5" t="s">
        <v>412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>
      <c r="A2" s="103" t="s">
        <v>140</v>
      </c>
      <c r="B2" s="136"/>
      <c r="C2" s="136"/>
      <c r="D2" s="136"/>
      <c r="E2" s="136"/>
      <c r="F2" s="136"/>
      <c r="G2" s="136"/>
      <c r="H2" s="142"/>
      <c r="I2" s="199" t="str">
        <f>'ფორმა N1'!K2</f>
        <v>01/09/2020-31/10/2020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0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202"/>
      <c r="E5" s="202"/>
      <c r="F5" s="202"/>
      <c r="G5" s="202"/>
      <c r="H5" s="202"/>
      <c r="I5" s="201"/>
    </row>
    <row r="6" spans="1:13" customFormat="1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359</v>
      </c>
      <c r="C7" s="134" t="s">
        <v>360</v>
      </c>
      <c r="D7" s="134" t="s">
        <v>365</v>
      </c>
      <c r="E7" s="134" t="s">
        <v>366</v>
      </c>
      <c r="F7" s="134" t="s">
        <v>361</v>
      </c>
      <c r="G7" s="134" t="s">
        <v>362</v>
      </c>
      <c r="H7" s="134" t="s">
        <v>373</v>
      </c>
      <c r="I7" s="134" t="s">
        <v>363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5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5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5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5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5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5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5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5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5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5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>
      <c r="A20" s="65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>
      <c r="A21" s="65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>
      <c r="A22" s="65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>
      <c r="A23" s="65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>
      <c r="A24" s="65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>
      <c r="A25" s="65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>
      <c r="A26" s="65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>
      <c r="A27" s="65" t="s">
        <v>273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78"/>
      <c r="B31" s="180" t="s">
        <v>107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09"/>
    </row>
    <row r="33" spans="2:6" ht="15">
      <c r="B33" s="178"/>
      <c r="C33" s="184" t="s">
        <v>263</v>
      </c>
      <c r="D33" s="178"/>
      <c r="F33" s="185" t="s">
        <v>268</v>
      </c>
    </row>
    <row r="34" spans="2:6" ht="15">
      <c r="B34" s="178"/>
      <c r="C34" s="186" t="s">
        <v>139</v>
      </c>
      <c r="D34" s="178"/>
      <c r="F34" s="178" t="s">
        <v>264</v>
      </c>
    </row>
    <row r="35" spans="2:6" ht="15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1" sqref="C2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296</v>
      </c>
      <c r="B1" s="74"/>
      <c r="C1" s="561" t="s">
        <v>109</v>
      </c>
      <c r="D1" s="561"/>
      <c r="E1" s="106"/>
    </row>
    <row r="2" spans="1:7">
      <c r="A2" s="74" t="s">
        <v>140</v>
      </c>
      <c r="B2" s="74"/>
      <c r="C2" s="559" t="str">
        <f>'ფორმა N1'!K2</f>
        <v>01/09/2020-31/10/2020</v>
      </c>
      <c r="D2" s="560"/>
      <c r="E2" s="106"/>
    </row>
    <row r="3" spans="1:7">
      <c r="A3" s="72"/>
      <c r="B3" s="74"/>
      <c r="C3" s="73"/>
      <c r="D3" s="73"/>
      <c r="E3" s="106"/>
    </row>
    <row r="4" spans="1:7">
      <c r="A4" s="75" t="s">
        <v>269</v>
      </c>
      <c r="B4" s="100"/>
      <c r="C4" s="101"/>
      <c r="D4" s="74"/>
      <c r="E4" s="106"/>
    </row>
    <row r="5" spans="1:7">
      <c r="A5" s="216" t="str">
        <f>'ფორმა N1'!A5</f>
        <v>საქ. ძალოვან ვეტერანთა და პატრიოტთა პოლიტიკური მოძრაობა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>
      <c r="A9" s="217">
        <v>1</v>
      </c>
      <c r="B9" s="217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302</v>
      </c>
      <c r="C12" s="105">
        <f>C13+C14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81</v>
      </c>
      <c r="B13" s="95" t="s">
        <v>305</v>
      </c>
      <c r="C13" s="8"/>
      <c r="D13" s="8"/>
      <c r="E13" s="106"/>
    </row>
    <row r="14" spans="1:7" s="3" customFormat="1" ht="16.5" customHeight="1">
      <c r="A14" s="95" t="s">
        <v>453</v>
      </c>
      <c r="B14" s="95" t="s">
        <v>452</v>
      </c>
      <c r="C14" s="8"/>
      <c r="D14" s="8">
        <f>C14</f>
        <v>0</v>
      </c>
      <c r="E14" s="106"/>
    </row>
    <row r="15" spans="1:7" s="3" customFormat="1" ht="16.5" customHeight="1">
      <c r="A15" s="95" t="s">
        <v>454</v>
      </c>
      <c r="B15" s="95" t="s">
        <v>97</v>
      </c>
      <c r="C15" s="8"/>
      <c r="D15" s="8"/>
      <c r="E15" s="106"/>
    </row>
    <row r="16" spans="1:7" s="3" customFormat="1" ht="16.5" customHeight="1">
      <c r="A16" s="86" t="s">
        <v>82</v>
      </c>
      <c r="B16" s="86" t="s">
        <v>83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84</v>
      </c>
      <c r="B17" s="95" t="s">
        <v>86</v>
      </c>
      <c r="C17" s="8"/>
      <c r="D17" s="8">
        <f>C17</f>
        <v>0</v>
      </c>
      <c r="E17" s="106"/>
    </row>
    <row r="18" spans="1:5" s="3" customFormat="1" ht="30">
      <c r="A18" s="95" t="s">
        <v>85</v>
      </c>
      <c r="B18" s="95" t="s">
        <v>110</v>
      </c>
      <c r="C18" s="8"/>
      <c r="D18" s="8">
        <f>C18</f>
        <v>0</v>
      </c>
      <c r="E18" s="106"/>
    </row>
    <row r="19" spans="1:5" s="3" customFormat="1" ht="16.5" customHeight="1">
      <c r="A19" s="86" t="s">
        <v>87</v>
      </c>
      <c r="B19" s="86" t="s">
        <v>386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88</v>
      </c>
      <c r="B20" s="95" t="s">
        <v>89</v>
      </c>
      <c r="C20" s="485"/>
      <c r="D20" s="8"/>
      <c r="E20" s="106"/>
    </row>
    <row r="21" spans="1:5" s="3" customFormat="1" ht="30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>
      <c r="A23" s="95" t="s">
        <v>94</v>
      </c>
      <c r="B23" s="95" t="s">
        <v>399</v>
      </c>
      <c r="C23" s="8"/>
      <c r="D23" s="8"/>
      <c r="E23" s="106"/>
    </row>
    <row r="24" spans="1:5" s="3" customFormat="1" ht="16.5" customHeight="1">
      <c r="A24" s="86" t="s">
        <v>95</v>
      </c>
      <c r="B24" s="86" t="s">
        <v>400</v>
      </c>
      <c r="C24" s="241"/>
      <c r="D24" s="8"/>
      <c r="E24" s="106"/>
    </row>
    <row r="25" spans="1:5" s="3" customFormat="1">
      <c r="A25" s="86" t="s">
        <v>246</v>
      </c>
      <c r="B25" s="86" t="s">
        <v>535</v>
      </c>
      <c r="C25" s="8"/>
      <c r="D25" s="8">
        <f>C25</f>
        <v>0</v>
      </c>
      <c r="E25" s="106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06"/>
    </row>
    <row r="28" spans="1:5">
      <c r="A28" s="225" t="s">
        <v>98</v>
      </c>
      <c r="B28" s="225" t="s">
        <v>303</v>
      </c>
      <c r="C28" s="8"/>
      <c r="D28" s="8"/>
      <c r="E28" s="106"/>
    </row>
    <row r="29" spans="1:5">
      <c r="A29" s="225" t="s">
        <v>99</v>
      </c>
      <c r="B29" s="225" t="s">
        <v>306</v>
      </c>
      <c r="C29" s="8"/>
      <c r="D29" s="8"/>
      <c r="E29" s="106"/>
    </row>
    <row r="30" spans="1:5">
      <c r="A30" s="225" t="s">
        <v>407</v>
      </c>
      <c r="B30" s="225" t="s">
        <v>304</v>
      </c>
      <c r="C30" s="8"/>
      <c r="D30" s="8"/>
      <c r="E30" s="106"/>
    </row>
    <row r="31" spans="1:5">
      <c r="A31" s="86" t="s">
        <v>33</v>
      </c>
      <c r="B31" s="86" t="s">
        <v>452</v>
      </c>
      <c r="C31" s="105">
        <f>SUM(C32:C34)</f>
        <v>0</v>
      </c>
      <c r="D31" s="105">
        <f>SUM(D32:D34)</f>
        <v>0</v>
      </c>
      <c r="E31" s="106"/>
    </row>
    <row r="32" spans="1:5">
      <c r="A32" s="225" t="s">
        <v>12</v>
      </c>
      <c r="B32" s="225" t="s">
        <v>455</v>
      </c>
      <c r="C32" s="8"/>
      <c r="D32" s="8"/>
      <c r="E32" s="106"/>
    </row>
    <row r="33" spans="1:9">
      <c r="A33" s="225" t="s">
        <v>13</v>
      </c>
      <c r="B33" s="225" t="s">
        <v>456</v>
      </c>
      <c r="C33" s="8"/>
      <c r="D33" s="8"/>
      <c r="E33" s="106"/>
    </row>
    <row r="34" spans="1:9">
      <c r="A34" s="225" t="s">
        <v>276</v>
      </c>
      <c r="B34" s="225" t="s">
        <v>457</v>
      </c>
      <c r="C34" s="8"/>
      <c r="D34" s="8"/>
      <c r="E34" s="106"/>
    </row>
    <row r="35" spans="1:9">
      <c r="A35" s="86" t="s">
        <v>34</v>
      </c>
      <c r="B35" s="238" t="s">
        <v>405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107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266</v>
      </c>
      <c r="D43" s="109"/>
      <c r="E43" s="108"/>
      <c r="F43" s="108"/>
      <c r="G43"/>
      <c r="H43"/>
      <c r="I43"/>
    </row>
    <row r="44" spans="1:9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>
      <c r="B45" s="64" t="s">
        <v>139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72" t="s">
        <v>377</v>
      </c>
      <c r="B1" s="74"/>
      <c r="C1" s="74"/>
      <c r="D1" s="74"/>
      <c r="E1" s="74"/>
      <c r="F1" s="74"/>
      <c r="G1" s="74"/>
      <c r="H1" s="74"/>
      <c r="I1" s="157" t="s">
        <v>198</v>
      </c>
      <c r="J1" s="158"/>
    </row>
    <row r="2" spans="1:10">
      <c r="A2" s="74" t="s">
        <v>140</v>
      </c>
      <c r="B2" s="74"/>
      <c r="C2" s="74"/>
      <c r="D2" s="74"/>
      <c r="E2" s="74"/>
      <c r="F2" s="74"/>
      <c r="G2" s="74"/>
      <c r="H2" s="74"/>
      <c r="I2" s="159" t="str">
        <f>'ფორმა N1'!K2</f>
        <v>01/09/2020-31/10/2020</v>
      </c>
      <c r="J2" s="158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8"/>
    </row>
    <row r="4" spans="1:10">
      <c r="A4" s="75" t="str">
        <f>'[5]ფორმა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0" t="str">
        <f>'ფორმა N1'!A5</f>
        <v>საქ. ძალოვან ვეტერანთა და პატრიოტთა პოლიტიკური მოძრაობა</v>
      </c>
      <c r="B5" s="200"/>
      <c r="C5" s="200"/>
      <c r="D5" s="200"/>
      <c r="E5" s="200"/>
      <c r="F5" s="200"/>
      <c r="G5" s="200"/>
      <c r="H5" s="200"/>
      <c r="I5" s="200"/>
      <c r="J5" s="185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0" t="s">
        <v>64</v>
      </c>
      <c r="B8" s="348" t="s">
        <v>356</v>
      </c>
      <c r="C8" s="349" t="s">
        <v>396</v>
      </c>
      <c r="D8" s="349" t="s">
        <v>397</v>
      </c>
      <c r="E8" s="349" t="s">
        <v>357</v>
      </c>
      <c r="F8" s="349" t="s">
        <v>370</v>
      </c>
      <c r="G8" s="349" t="s">
        <v>371</v>
      </c>
      <c r="H8" s="349" t="s">
        <v>398</v>
      </c>
      <c r="I8" s="161" t="s">
        <v>372</v>
      </c>
      <c r="J8" s="103"/>
    </row>
    <row r="9" spans="1:10">
      <c r="A9" s="163">
        <v>1</v>
      </c>
      <c r="B9" s="191"/>
      <c r="C9" s="168"/>
      <c r="D9" s="168"/>
      <c r="E9" s="167"/>
      <c r="F9" s="167"/>
      <c r="G9" s="167"/>
      <c r="H9" s="167"/>
      <c r="I9" s="167"/>
      <c r="J9" s="103"/>
    </row>
    <row r="10" spans="1:10">
      <c r="A10" s="163">
        <v>2</v>
      </c>
      <c r="B10" s="191"/>
      <c r="C10" s="168"/>
      <c r="D10" s="168"/>
      <c r="E10" s="167"/>
      <c r="F10" s="167"/>
      <c r="G10" s="167"/>
      <c r="H10" s="167"/>
      <c r="I10" s="167"/>
      <c r="J10" s="103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3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3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3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3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3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3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3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3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3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3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3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3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3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3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3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3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3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3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39"/>
      <c r="I29" s="167"/>
      <c r="J29" s="103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39"/>
      <c r="I30" s="167"/>
      <c r="J30" s="103"/>
    </row>
    <row r="31" spans="1:10">
      <c r="A31" s="163">
        <v>23</v>
      </c>
      <c r="B31" s="191"/>
      <c r="C31" s="171"/>
      <c r="D31" s="171"/>
      <c r="E31" s="170"/>
      <c r="F31" s="170"/>
      <c r="G31" s="170"/>
      <c r="H31" s="239"/>
      <c r="I31" s="167"/>
      <c r="J31" s="103"/>
    </row>
    <row r="32" spans="1:10">
      <c r="A32" s="163">
        <v>24</v>
      </c>
      <c r="B32" s="191"/>
      <c r="C32" s="171"/>
      <c r="D32" s="171"/>
      <c r="E32" s="170"/>
      <c r="F32" s="170"/>
      <c r="G32" s="170"/>
      <c r="H32" s="239"/>
      <c r="I32" s="167"/>
      <c r="J32" s="103"/>
    </row>
    <row r="33" spans="1:12">
      <c r="A33" s="163">
        <v>25</v>
      </c>
      <c r="B33" s="191"/>
      <c r="C33" s="171"/>
      <c r="D33" s="171"/>
      <c r="E33" s="170"/>
      <c r="F33" s="170"/>
      <c r="G33" s="170"/>
      <c r="H33" s="239"/>
      <c r="I33" s="167"/>
      <c r="J33" s="103"/>
    </row>
    <row r="34" spans="1:12">
      <c r="A34" s="163">
        <v>26</v>
      </c>
      <c r="B34" s="191"/>
      <c r="C34" s="171"/>
      <c r="D34" s="171"/>
      <c r="E34" s="170"/>
      <c r="F34" s="170"/>
      <c r="G34" s="170"/>
      <c r="H34" s="239"/>
      <c r="I34" s="167"/>
      <c r="J34" s="103"/>
    </row>
    <row r="35" spans="1:12">
      <c r="A35" s="163">
        <v>27</v>
      </c>
      <c r="B35" s="191"/>
      <c r="C35" s="171"/>
      <c r="D35" s="171"/>
      <c r="E35" s="170"/>
      <c r="F35" s="170"/>
      <c r="G35" s="170"/>
      <c r="H35" s="239"/>
      <c r="I35" s="167"/>
      <c r="J35" s="103"/>
    </row>
    <row r="36" spans="1:12">
      <c r="A36" s="163">
        <v>28</v>
      </c>
      <c r="B36" s="191"/>
      <c r="C36" s="171"/>
      <c r="D36" s="171"/>
      <c r="E36" s="170"/>
      <c r="F36" s="170"/>
      <c r="G36" s="170"/>
      <c r="H36" s="239"/>
      <c r="I36" s="167"/>
      <c r="J36" s="103"/>
    </row>
    <row r="37" spans="1:12">
      <c r="A37" s="163">
        <v>29</v>
      </c>
      <c r="B37" s="191"/>
      <c r="C37" s="171"/>
      <c r="D37" s="171"/>
      <c r="E37" s="170"/>
      <c r="F37" s="170"/>
      <c r="G37" s="170"/>
      <c r="H37" s="239"/>
      <c r="I37" s="167"/>
      <c r="J37" s="103"/>
    </row>
    <row r="38" spans="1:12">
      <c r="A38" s="163" t="s">
        <v>273</v>
      </c>
      <c r="B38" s="191"/>
      <c r="C38" s="171"/>
      <c r="D38" s="171"/>
      <c r="E38" s="170"/>
      <c r="F38" s="170"/>
      <c r="G38" s="240"/>
      <c r="H38" s="248" t="s">
        <v>389</v>
      </c>
      <c r="I38" s="353">
        <f>SUM(I9:I37)</f>
        <v>0</v>
      </c>
      <c r="J38" s="103"/>
    </row>
    <row r="40" spans="1:12">
      <c r="A40" s="178" t="s">
        <v>413</v>
      </c>
    </row>
    <row r="42" spans="1:12">
      <c r="B42" s="180" t="s">
        <v>107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263</v>
      </c>
      <c r="F45" s="185" t="s">
        <v>268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139</v>
      </c>
      <c r="F46" s="178" t="s">
        <v>264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2.75"/>
    <row r="49" s="179" customFormat="1" ht="12.75"/>
    <row r="50" s="179" customFormat="1" ht="12.75"/>
    <row r="51" s="17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19" sqref="C19"/>
    </sheetView>
  </sheetViews>
  <sheetFormatPr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>
      <c r="A1" s="582" t="s">
        <v>476</v>
      </c>
      <c r="B1" s="582"/>
      <c r="C1" s="358" t="s">
        <v>109</v>
      </c>
    </row>
    <row r="2" spans="1:3" s="6" customFormat="1" ht="15">
      <c r="A2" s="582"/>
      <c r="B2" s="582"/>
      <c r="C2" s="355" t="str">
        <f>'ფორმა N1'!K2</f>
        <v>01/09/2020-31/10/2020</v>
      </c>
    </row>
    <row r="3" spans="1:3" s="6" customFormat="1" ht="15">
      <c r="A3" s="391" t="s">
        <v>140</v>
      </c>
      <c r="B3" s="356"/>
      <c r="C3" s="357"/>
    </row>
    <row r="4" spans="1:3" s="6" customFormat="1" ht="15">
      <c r="A4" s="112"/>
      <c r="B4" s="356"/>
      <c r="C4" s="357"/>
    </row>
    <row r="5" spans="1:3" s="21" customFormat="1" ht="15">
      <c r="A5" s="583" t="s">
        <v>269</v>
      </c>
      <c r="B5" s="583"/>
      <c r="C5" s="112"/>
    </row>
    <row r="6" spans="1:3" s="21" customFormat="1" ht="15">
      <c r="A6" s="584" t="str">
        <f>'ფორმა N1'!A5</f>
        <v>საქ. ძალოვან ვეტერანთა და პატრიოტთა პოლიტიკური მოძრაობა</v>
      </c>
      <c r="B6" s="584"/>
      <c r="C6" s="112"/>
    </row>
    <row r="7" spans="1:3">
      <c r="A7" s="392"/>
      <c r="B7" s="392"/>
      <c r="C7" s="392"/>
    </row>
    <row r="8" spans="1:3">
      <c r="A8" s="392"/>
      <c r="B8" s="392"/>
      <c r="C8" s="392"/>
    </row>
    <row r="9" spans="1:3" ht="30" customHeight="1">
      <c r="A9" s="393" t="s">
        <v>64</v>
      </c>
      <c r="B9" s="393" t="s">
        <v>11</v>
      </c>
      <c r="C9" s="394" t="s">
        <v>9</v>
      </c>
    </row>
    <row r="10" spans="1:3" ht="15">
      <c r="A10" s="395">
        <v>1</v>
      </c>
      <c r="B10" s="396" t="s">
        <v>57</v>
      </c>
      <c r="C10" s="411">
        <f>'ფორმა N4'!D9+'ფორმა N5'!D9+'ფორმა N6'!D10</f>
        <v>425586.3</v>
      </c>
    </row>
    <row r="11" spans="1:3" ht="15">
      <c r="A11" s="398">
        <v>1.1000000000000001</v>
      </c>
      <c r="B11" s="396" t="s">
        <v>477</v>
      </c>
      <c r="C11" s="412">
        <f>'ფორმა N4'!D37+'ფორმა N5'!D37</f>
        <v>8967.2000000000007</v>
      </c>
    </row>
    <row r="12" spans="1:3" ht="15">
      <c r="A12" s="399" t="s">
        <v>30</v>
      </c>
      <c r="B12" s="396" t="s">
        <v>478</v>
      </c>
      <c r="C12" s="412">
        <f>'ფორმა N4'!D38+'ფორმა N5'!D38</f>
        <v>0</v>
      </c>
    </row>
    <row r="13" spans="1:3" ht="15">
      <c r="A13" s="398">
        <v>1.2</v>
      </c>
      <c r="B13" s="396" t="s">
        <v>58</v>
      </c>
      <c r="C13" s="412">
        <f>'ფორმა N4'!D10+'ფორმა N5'!D10</f>
        <v>393370.42</v>
      </c>
    </row>
    <row r="14" spans="1:3" ht="15">
      <c r="A14" s="398">
        <v>1.3</v>
      </c>
      <c r="B14" s="396" t="s">
        <v>479</v>
      </c>
      <c r="C14" s="412">
        <f>'ფორმა N4'!D15+'ფორმა N5'!D15+'ფორმა N6'!D17</f>
        <v>3200</v>
      </c>
    </row>
    <row r="15" spans="1:3" ht="15">
      <c r="A15" s="581"/>
      <c r="B15" s="581"/>
      <c r="C15" s="581"/>
    </row>
    <row r="16" spans="1:3" ht="30" customHeight="1">
      <c r="A16" s="393" t="s">
        <v>64</v>
      </c>
      <c r="B16" s="393" t="s">
        <v>244</v>
      </c>
      <c r="C16" s="394" t="s">
        <v>67</v>
      </c>
    </row>
    <row r="17" spans="1:4" ht="15">
      <c r="A17" s="395">
        <v>2</v>
      </c>
      <c r="B17" s="396" t="s">
        <v>480</v>
      </c>
      <c r="C17" s="397">
        <f>'ფორმა N2'!D9+'ფორმა N2'!C26+'ფორმა N3'!D9+'ფორმა N3'!C26</f>
        <v>420461</v>
      </c>
    </row>
    <row r="18" spans="1:4" ht="15">
      <c r="A18" s="400">
        <v>2.1</v>
      </c>
      <c r="B18" s="396" t="s">
        <v>481</v>
      </c>
      <c r="C18" s="396">
        <f>'ფორმა N2'!C17</f>
        <v>0</v>
      </c>
    </row>
    <row r="19" spans="1:4" ht="15">
      <c r="A19" s="400">
        <v>2.2000000000000002</v>
      </c>
      <c r="B19" s="396" t="s">
        <v>482</v>
      </c>
      <c r="C19" s="396">
        <f>'ფორმა N2'!D18+'ფორმა N3'!D18</f>
        <v>3507</v>
      </c>
    </row>
    <row r="20" spans="1:4" ht="15">
      <c r="A20" s="400">
        <v>2.2999999999999998</v>
      </c>
      <c r="B20" s="396" t="s">
        <v>483</v>
      </c>
      <c r="C20" s="401">
        <f>SUM(C21:C25)</f>
        <v>7600</v>
      </c>
    </row>
    <row r="21" spans="1:4" ht="15">
      <c r="A21" s="399" t="s">
        <v>484</v>
      </c>
      <c r="B21" s="402" t="s">
        <v>485</v>
      </c>
      <c r="C21" s="396">
        <f>'ფორმა N2'!D13+'ფორმა N3'!D13</f>
        <v>7600</v>
      </c>
    </row>
    <row r="22" spans="1:4" ht="15">
      <c r="A22" s="399" t="s">
        <v>486</v>
      </c>
      <c r="B22" s="402" t="s">
        <v>487</v>
      </c>
      <c r="C22" s="396">
        <f>'ფორმა N2'!C27+'ფორმა N3'!C27</f>
        <v>0</v>
      </c>
    </row>
    <row r="23" spans="1:4" ht="15">
      <c r="A23" s="399" t="s">
        <v>488</v>
      </c>
      <c r="B23" s="402" t="s">
        <v>489</v>
      </c>
      <c r="C23" s="396">
        <f>'ფორმა N2'!D14+'ფორმა N3'!D14</f>
        <v>0</v>
      </c>
    </row>
    <row r="24" spans="1:4" ht="15">
      <c r="A24" s="399" t="s">
        <v>490</v>
      </c>
      <c r="B24" s="402" t="s">
        <v>491</v>
      </c>
      <c r="C24" s="396">
        <f>'ფორმა N2'!C31+'ფორმა N3'!C31</f>
        <v>0</v>
      </c>
    </row>
    <row r="25" spans="1:4" ht="15">
      <c r="A25" s="399" t="s">
        <v>492</v>
      </c>
      <c r="B25" s="402" t="s">
        <v>493</v>
      </c>
      <c r="C25" s="396">
        <f>'ფორმა N2'!D11+'ფორმა N3'!D11</f>
        <v>0</v>
      </c>
    </row>
    <row r="26" spans="1:4" ht="15">
      <c r="A26" s="409"/>
      <c r="B26" s="408"/>
      <c r="C26" s="407"/>
    </row>
    <row r="27" spans="1:4" ht="15">
      <c r="A27" s="409"/>
      <c r="B27" s="408"/>
      <c r="C27" s="407"/>
    </row>
    <row r="28" spans="1:4" ht="15">
      <c r="A28" s="21"/>
      <c r="B28" s="21"/>
      <c r="C28" s="21"/>
      <c r="D28" s="406"/>
    </row>
    <row r="29" spans="1:4" ht="15">
      <c r="A29" s="192" t="s">
        <v>107</v>
      </c>
      <c r="B29" s="21"/>
      <c r="C29" s="21"/>
      <c r="D29" s="406"/>
    </row>
    <row r="30" spans="1:4" ht="15">
      <c r="A30" s="21"/>
      <c r="B30" s="21"/>
      <c r="C30" s="21"/>
      <c r="D30" s="406"/>
    </row>
    <row r="31" spans="1:4" ht="15">
      <c r="A31" s="21"/>
      <c r="B31" s="21"/>
      <c r="C31" s="21"/>
      <c r="D31" s="405"/>
    </row>
    <row r="32" spans="1:4" ht="15">
      <c r="B32" s="192" t="s">
        <v>266</v>
      </c>
      <c r="C32" s="21"/>
      <c r="D32" s="405"/>
    </row>
    <row r="33" spans="2:4" ht="15">
      <c r="B33" s="21" t="s">
        <v>265</v>
      </c>
      <c r="C33" s="21"/>
      <c r="D33" s="405"/>
    </row>
    <row r="34" spans="2:4">
      <c r="B34" s="404" t="s">
        <v>139</v>
      </c>
      <c r="D34" s="40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3" t="s">
        <v>236</v>
      </c>
    </row>
    <row r="3" spans="1:7" ht="15">
      <c r="A3" s="62">
        <v>40908</v>
      </c>
      <c r="C3" t="s">
        <v>201</v>
      </c>
      <c r="E3" t="s">
        <v>232</v>
      </c>
      <c r="G3" s="63" t="s">
        <v>237</v>
      </c>
    </row>
    <row r="4" spans="1:7" ht="15">
      <c r="A4" s="62">
        <v>40909</v>
      </c>
      <c r="C4" t="s">
        <v>202</v>
      </c>
      <c r="E4" t="s">
        <v>233</v>
      </c>
      <c r="G4" s="63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L26" sqref="L26"/>
    </sheetView>
  </sheetViews>
  <sheetFormatPr defaultRowHeight="12.75"/>
  <cols>
    <col min="1" max="1" width="4.28515625" style="509" customWidth="1"/>
    <col min="2" max="2" width="20.7109375" style="509" customWidth="1"/>
    <col min="3" max="3" width="16.7109375" style="509" customWidth="1"/>
    <col min="4" max="4" width="17.85546875" style="509" customWidth="1"/>
    <col min="5" max="5" width="15.28515625" style="509" customWidth="1"/>
    <col min="6" max="6" width="17.85546875" style="509" customWidth="1"/>
    <col min="7" max="7" width="11.140625" style="509" customWidth="1"/>
    <col min="8" max="8" width="17.7109375" style="509" customWidth="1"/>
    <col min="9" max="16384" width="9.140625" style="509"/>
  </cols>
  <sheetData>
    <row r="1" spans="1:8" ht="15">
      <c r="A1" s="587" t="s">
        <v>577</v>
      </c>
      <c r="B1" s="587"/>
      <c r="C1" s="587"/>
      <c r="D1" s="587"/>
      <c r="E1" s="587"/>
      <c r="F1" s="587"/>
      <c r="G1" s="76" t="s">
        <v>109</v>
      </c>
      <c r="H1" s="76"/>
    </row>
    <row r="2" spans="1:8" ht="15">
      <c r="A2" s="588" t="s">
        <v>140</v>
      </c>
      <c r="B2" s="588"/>
      <c r="C2" s="588"/>
      <c r="D2" s="588"/>
      <c r="E2" s="510"/>
      <c r="F2" s="510"/>
      <c r="G2" s="511"/>
      <c r="H2" s="511"/>
    </row>
    <row r="3" spans="1:8" ht="15">
      <c r="A3" s="510"/>
      <c r="B3" s="510"/>
      <c r="C3" s="510"/>
      <c r="D3" s="510"/>
      <c r="E3" s="510"/>
      <c r="F3" s="510"/>
      <c r="G3" s="510"/>
      <c r="H3" s="510"/>
    </row>
    <row r="4" spans="1:8" ht="15">
      <c r="A4" s="589" t="s">
        <v>578</v>
      </c>
      <c r="B4" s="589"/>
      <c r="C4" s="589"/>
      <c r="D4" s="512" t="s">
        <v>579</v>
      </c>
      <c r="E4" s="510"/>
      <c r="F4" s="510"/>
      <c r="G4" s="510"/>
      <c r="H4" s="510"/>
    </row>
    <row r="6" spans="1:8" ht="15">
      <c r="A6" s="585" t="s">
        <v>580</v>
      </c>
      <c r="B6" s="585"/>
      <c r="C6" s="585"/>
      <c r="D6" s="586" t="s">
        <v>520</v>
      </c>
      <c r="E6" s="586"/>
      <c r="F6" s="513"/>
      <c r="G6" s="514"/>
      <c r="H6" s="515"/>
    </row>
    <row r="7" spans="1:8" ht="15">
      <c r="A7" s="585" t="s">
        <v>581</v>
      </c>
      <c r="B7" s="585"/>
      <c r="C7" s="585"/>
      <c r="D7" s="586" t="s">
        <v>582</v>
      </c>
      <c r="E7" s="586"/>
      <c r="F7" s="513"/>
      <c r="G7" s="514"/>
      <c r="H7" s="515"/>
    </row>
    <row r="8" spans="1:8" ht="15">
      <c r="A8" s="585" t="s">
        <v>583</v>
      </c>
      <c r="B8" s="585"/>
      <c r="C8" s="585"/>
      <c r="D8" s="586" t="s">
        <v>522</v>
      </c>
      <c r="E8" s="586"/>
      <c r="F8" s="513"/>
      <c r="G8" s="514"/>
      <c r="H8" s="515"/>
    </row>
    <row r="9" spans="1:8" ht="15">
      <c r="A9" s="590" t="s">
        <v>584</v>
      </c>
      <c r="B9" s="590"/>
      <c r="C9" s="590"/>
      <c r="D9" s="591" t="s">
        <v>598</v>
      </c>
      <c r="E9" s="586"/>
      <c r="F9" s="513"/>
      <c r="G9" s="514"/>
      <c r="H9" s="515"/>
    </row>
    <row r="10" spans="1:8" ht="15">
      <c r="A10" s="590" t="s">
        <v>585</v>
      </c>
      <c r="B10" s="590"/>
      <c r="C10" s="590"/>
      <c r="D10" s="586">
        <v>1500</v>
      </c>
      <c r="E10" s="586"/>
      <c r="F10" s="513"/>
      <c r="G10" s="514"/>
      <c r="H10" s="515"/>
    </row>
    <row r="11" spans="1:8" ht="15">
      <c r="A11" s="590" t="s">
        <v>586</v>
      </c>
      <c r="B11" s="590"/>
      <c r="C11" s="590"/>
      <c r="D11" s="586"/>
      <c r="E11" s="586"/>
      <c r="F11" s="513"/>
      <c r="G11" s="514"/>
      <c r="H11" s="515"/>
    </row>
    <row r="12" spans="1:8" ht="15">
      <c r="A12" s="590" t="s">
        <v>587</v>
      </c>
      <c r="B12" s="590"/>
      <c r="C12" s="590"/>
      <c r="D12" s="586" t="s">
        <v>588</v>
      </c>
      <c r="E12" s="586"/>
      <c r="F12" s="513"/>
      <c r="G12" s="514"/>
      <c r="H12" s="515"/>
    </row>
    <row r="13" spans="1:8" ht="15">
      <c r="A13" s="592" t="s">
        <v>589</v>
      </c>
      <c r="B13" s="592"/>
      <c r="C13" s="592"/>
      <c r="D13" s="591" t="s">
        <v>599</v>
      </c>
      <c r="E13" s="586"/>
      <c r="F13" s="513"/>
      <c r="G13" s="514"/>
      <c r="H13" s="515"/>
    </row>
    <row r="14" spans="1:8" ht="15">
      <c r="A14" s="585" t="s">
        <v>590</v>
      </c>
      <c r="B14" s="585"/>
      <c r="C14" s="585"/>
      <c r="D14" s="586"/>
      <c r="E14" s="586"/>
      <c r="F14" s="513"/>
      <c r="G14" s="514"/>
      <c r="H14" s="515"/>
    </row>
    <row r="15" spans="1:8">
      <c r="E15" s="513"/>
      <c r="F15" s="513"/>
      <c r="G15" s="513"/>
    </row>
    <row r="16" spans="1:8" ht="15">
      <c r="A16" s="594" t="s">
        <v>591</v>
      </c>
      <c r="B16" s="594"/>
      <c r="C16" s="594"/>
      <c r="D16" s="594"/>
      <c r="E16" s="515"/>
      <c r="F16" s="515"/>
      <c r="G16" s="515"/>
      <c r="H16" s="515"/>
    </row>
    <row r="17" spans="1:8" ht="15">
      <c r="A17" s="516" t="s">
        <v>64</v>
      </c>
      <c r="B17" s="517" t="s">
        <v>227</v>
      </c>
      <c r="C17" s="517" t="s">
        <v>324</v>
      </c>
      <c r="D17" s="517" t="s">
        <v>325</v>
      </c>
      <c r="E17" s="517" t="s">
        <v>329</v>
      </c>
      <c r="F17" s="517" t="s">
        <v>332</v>
      </c>
      <c r="G17" s="517" t="s">
        <v>592</v>
      </c>
      <c r="H17" s="517" t="s">
        <v>593</v>
      </c>
    </row>
    <row r="18" spans="1:8" ht="15">
      <c r="A18" s="518">
        <v>1</v>
      </c>
      <c r="B18" s="519">
        <v>1005002122</v>
      </c>
      <c r="C18" s="519" t="s">
        <v>559</v>
      </c>
      <c r="D18" s="519" t="s">
        <v>594</v>
      </c>
      <c r="E18" s="519" t="s">
        <v>595</v>
      </c>
      <c r="F18" s="519" t="s">
        <v>331</v>
      </c>
      <c r="G18" s="519"/>
      <c r="H18" s="519"/>
    </row>
    <row r="19" spans="1:8" ht="15">
      <c r="A19" s="518">
        <v>2</v>
      </c>
      <c r="B19" s="519">
        <v>1005002122</v>
      </c>
      <c r="C19" s="519" t="s">
        <v>559</v>
      </c>
      <c r="D19" s="519" t="s">
        <v>641</v>
      </c>
      <c r="E19" s="519" t="s">
        <v>595</v>
      </c>
      <c r="F19" s="519" t="s">
        <v>331</v>
      </c>
      <c r="G19" s="519">
        <v>305560</v>
      </c>
      <c r="H19" s="519" t="s">
        <v>642</v>
      </c>
    </row>
    <row r="20" spans="1:8" ht="15">
      <c r="A20" s="518">
        <v>3</v>
      </c>
      <c r="B20" s="520"/>
      <c r="C20" s="520"/>
      <c r="D20" s="520"/>
      <c r="E20" s="520"/>
      <c r="F20" s="519" t="s">
        <v>0</v>
      </c>
      <c r="G20" s="520"/>
      <c r="H20" s="520"/>
    </row>
    <row r="21" spans="1:8" ht="15">
      <c r="A21" s="518">
        <v>4</v>
      </c>
      <c r="B21" s="520"/>
      <c r="C21" s="520"/>
      <c r="D21" s="520"/>
      <c r="E21" s="520"/>
      <c r="F21" s="519" t="s">
        <v>0</v>
      </c>
      <c r="G21" s="520"/>
      <c r="H21" s="520"/>
    </row>
    <row r="22" spans="1:8" ht="15">
      <c r="A22" s="518">
        <v>5</v>
      </c>
      <c r="B22" s="520"/>
      <c r="C22" s="520"/>
      <c r="D22" s="520"/>
      <c r="E22" s="520"/>
      <c r="F22" s="519" t="s">
        <v>479</v>
      </c>
      <c r="G22" s="521">
        <v>1500</v>
      </c>
      <c r="H22" s="520"/>
    </row>
    <row r="23" spans="1:8" ht="15">
      <c r="A23" s="518" t="s">
        <v>273</v>
      </c>
      <c r="B23" s="520"/>
      <c r="C23" s="520"/>
      <c r="D23" s="520"/>
      <c r="E23" s="520"/>
      <c r="F23" s="519" t="s">
        <v>479</v>
      </c>
      <c r="G23" s="520"/>
      <c r="H23" s="520"/>
    </row>
    <row r="24" spans="1:8" ht="15">
      <c r="A24" s="518"/>
      <c r="B24" s="520"/>
      <c r="C24" s="520"/>
      <c r="D24" s="520"/>
      <c r="E24" s="520"/>
      <c r="F24" s="519" t="s">
        <v>596</v>
      </c>
      <c r="G24" s="520"/>
      <c r="H24" s="520"/>
    </row>
    <row r="25" spans="1:8" ht="15">
      <c r="A25" s="518"/>
      <c r="B25" s="520"/>
      <c r="C25" s="520"/>
      <c r="D25" s="520"/>
      <c r="E25" s="520"/>
      <c r="F25" s="519" t="s">
        <v>596</v>
      </c>
      <c r="G25" s="520"/>
      <c r="H25" s="520"/>
    </row>
    <row r="26" spans="1:8" ht="15">
      <c r="A26" s="595"/>
      <c r="B26" s="596"/>
      <c r="C26" s="596"/>
      <c r="D26" s="596"/>
      <c r="E26" s="597"/>
      <c r="F26" s="522" t="s">
        <v>389</v>
      </c>
      <c r="G26" s="523">
        <f>G18+G19+G20+G21+G22+G23+G24+G25</f>
        <v>307060</v>
      </c>
      <c r="H26" s="524"/>
    </row>
    <row r="27" spans="1:8" ht="15">
      <c r="A27" s="515"/>
      <c r="B27" s="515"/>
      <c r="C27" s="515"/>
      <c r="D27" s="515"/>
      <c r="E27" s="515"/>
      <c r="F27" s="525"/>
      <c r="G27" s="515"/>
      <c r="H27" s="515"/>
    </row>
    <row r="28" spans="1:8" ht="15" customHeight="1">
      <c r="A28" s="598" t="s">
        <v>597</v>
      </c>
      <c r="B28" s="598"/>
      <c r="C28" s="598"/>
      <c r="D28" s="598"/>
      <c r="E28" s="598"/>
      <c r="F28" s="598"/>
      <c r="G28" s="598"/>
      <c r="H28" s="598"/>
    </row>
    <row r="29" spans="1:8" ht="15">
      <c r="A29" s="515"/>
      <c r="B29" s="526"/>
      <c r="C29" s="515"/>
      <c r="D29" s="515"/>
      <c r="E29" s="515"/>
      <c r="F29" s="515"/>
      <c r="G29" s="515"/>
      <c r="H29" s="515"/>
    </row>
    <row r="30" spans="1:8" ht="15">
      <c r="A30" s="515"/>
      <c r="B30" s="527" t="s">
        <v>107</v>
      </c>
      <c r="C30" s="528"/>
      <c r="D30" s="528"/>
      <c r="E30" s="529"/>
      <c r="F30" s="528"/>
      <c r="G30" s="515"/>
      <c r="H30" s="515"/>
    </row>
    <row r="31" spans="1:8" ht="15">
      <c r="B31" s="528"/>
      <c r="C31" s="530" t="s">
        <v>263</v>
      </c>
      <c r="D31" s="528"/>
      <c r="E31" s="599" t="s">
        <v>268</v>
      </c>
      <c r="F31" s="599"/>
      <c r="G31" s="599"/>
      <c r="H31" s="514"/>
    </row>
    <row r="32" spans="1:8" ht="15">
      <c r="B32" s="528"/>
      <c r="C32" s="531" t="s">
        <v>139</v>
      </c>
      <c r="D32" s="528"/>
      <c r="E32" s="593" t="s">
        <v>264</v>
      </c>
      <c r="F32" s="593"/>
      <c r="G32" s="593"/>
      <c r="H32" s="515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F1"/>
    <mergeCell ref="A2:D2"/>
    <mergeCell ref="A4:C4"/>
    <mergeCell ref="A6:C6"/>
    <mergeCell ref="D6:E6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F16" sqref="F16"/>
    </sheetView>
  </sheetViews>
  <sheetFormatPr defaultRowHeight="15"/>
  <cols>
    <col min="1" max="1" width="14.28515625" style="21" bestFit="1" customWidth="1"/>
    <col min="2" max="2" width="80" style="234" customWidth="1"/>
    <col min="3" max="3" width="16.5703125" style="21" customWidth="1"/>
    <col min="4" max="4" width="14.28515625" style="21" customWidth="1"/>
    <col min="5" max="5" width="0.42578125" style="19" customWidth="1"/>
    <col min="6" max="6" width="10.28515625" style="21" bestFit="1" customWidth="1"/>
    <col min="7" max="16384" width="9.140625" style="21"/>
  </cols>
  <sheetData>
    <row r="1" spans="1:12" s="6" customFormat="1">
      <c r="A1" s="72" t="s">
        <v>267</v>
      </c>
      <c r="B1" s="230"/>
      <c r="C1" s="561" t="s">
        <v>109</v>
      </c>
      <c r="D1" s="561"/>
      <c r="E1" s="111"/>
    </row>
    <row r="2" spans="1:12" s="6" customFormat="1">
      <c r="A2" s="74" t="s">
        <v>140</v>
      </c>
      <c r="B2" s="230"/>
      <c r="C2" s="562" t="str">
        <f>'ფორმა N1'!K2</f>
        <v>01/09/2020-31/10/2020</v>
      </c>
      <c r="D2" s="563"/>
      <c r="E2" s="111"/>
    </row>
    <row r="3" spans="1:12" s="6" customFormat="1">
      <c r="A3" s="74"/>
      <c r="B3" s="230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1"/>
      <c r="C4" s="74"/>
      <c r="D4" s="74"/>
      <c r="E4" s="106"/>
      <c r="L4" s="6"/>
    </row>
    <row r="5" spans="1:12" s="2" customFormat="1">
      <c r="A5" s="117" t="str">
        <f>'ფორმა N1'!A5</f>
        <v>საქ. ძალოვან ვეტერანთა და პატრიოტთა პოლიტიკური მოძრაობა</v>
      </c>
      <c r="B5" s="232"/>
      <c r="C5" s="59"/>
      <c r="D5" s="59"/>
      <c r="E5" s="106"/>
    </row>
    <row r="6" spans="1:12" s="2" customFormat="1">
      <c r="A6" s="75"/>
      <c r="B6" s="231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>
      <c r="A9" s="217">
        <v>1</v>
      </c>
      <c r="B9" s="217" t="s">
        <v>65</v>
      </c>
      <c r="C9" s="462">
        <f>SUM(C10,C26)</f>
        <v>420461</v>
      </c>
      <c r="D9" s="462">
        <f>SUM(D10,D26)</f>
        <v>420461</v>
      </c>
      <c r="E9" s="111"/>
    </row>
    <row r="10" spans="1:12" s="7" customFormat="1">
      <c r="A10" s="85">
        <v>1.1000000000000001</v>
      </c>
      <c r="B10" s="85" t="s">
        <v>80</v>
      </c>
      <c r="C10" s="462">
        <f>SUM(C11,C12,C16,C19,C25,C26)</f>
        <v>420461</v>
      </c>
      <c r="D10" s="462">
        <f>SUM(D11,D12,D16,D19,D24,D25)</f>
        <v>420461</v>
      </c>
      <c r="E10" s="111"/>
    </row>
    <row r="11" spans="1:12" s="9" customFormat="1" ht="18">
      <c r="A11" s="86" t="s">
        <v>30</v>
      </c>
      <c r="B11" s="86" t="s">
        <v>79</v>
      </c>
      <c r="C11" s="8"/>
      <c r="D11" s="8"/>
      <c r="E11" s="111"/>
    </row>
    <row r="12" spans="1:12" s="10" customFormat="1">
      <c r="A12" s="86" t="s">
        <v>31</v>
      </c>
      <c r="B12" s="86" t="s">
        <v>302</v>
      </c>
      <c r="C12" s="548">
        <f>C13</f>
        <v>7600</v>
      </c>
      <c r="D12" s="548">
        <f>D13</f>
        <v>7600</v>
      </c>
      <c r="E12" s="111"/>
    </row>
    <row r="13" spans="1:12" s="3" customFormat="1">
      <c r="A13" s="95" t="s">
        <v>81</v>
      </c>
      <c r="B13" s="95" t="s">
        <v>305</v>
      </c>
      <c r="C13" s="470">
        <f>'ფორმა N1'!D28</f>
        <v>7600</v>
      </c>
      <c r="D13" s="470">
        <f>C13</f>
        <v>7600</v>
      </c>
      <c r="E13" s="111"/>
    </row>
    <row r="14" spans="1:12" s="3" customFormat="1">
      <c r="A14" s="95" t="s">
        <v>453</v>
      </c>
      <c r="B14" s="95" t="s">
        <v>452</v>
      </c>
      <c r="C14" s="470"/>
      <c r="D14" s="470"/>
      <c r="E14" s="111"/>
    </row>
    <row r="15" spans="1:12" s="3" customFormat="1">
      <c r="A15" s="95" t="s">
        <v>454</v>
      </c>
      <c r="B15" s="95" t="s">
        <v>97</v>
      </c>
      <c r="C15" s="470"/>
      <c r="D15" s="470"/>
      <c r="E15" s="111"/>
    </row>
    <row r="16" spans="1:12" s="3" customFormat="1">
      <c r="A16" s="86" t="s">
        <v>82</v>
      </c>
      <c r="B16" s="86" t="s">
        <v>83</v>
      </c>
      <c r="C16" s="548">
        <f>SUM(C17:C18)</f>
        <v>412861</v>
      </c>
      <c r="D16" s="548">
        <f>SUM(D17:D18)</f>
        <v>412861</v>
      </c>
      <c r="E16" s="111"/>
      <c r="F16" s="600">
        <f>D16-14000</f>
        <v>398861</v>
      </c>
    </row>
    <row r="17" spans="1:5" s="3" customFormat="1" ht="15.75">
      <c r="A17" s="95" t="s">
        <v>84</v>
      </c>
      <c r="B17" s="95" t="s">
        <v>86</v>
      </c>
      <c r="C17" s="549">
        <v>409354</v>
      </c>
      <c r="D17" s="470">
        <f>C17</f>
        <v>409354</v>
      </c>
      <c r="E17" s="111"/>
    </row>
    <row r="18" spans="1:5" s="3" customFormat="1" ht="30">
      <c r="A18" s="95" t="s">
        <v>85</v>
      </c>
      <c r="B18" s="95" t="s">
        <v>110</v>
      </c>
      <c r="C18" s="470">
        <v>3507</v>
      </c>
      <c r="D18" s="470">
        <f>C18</f>
        <v>3507</v>
      </c>
      <c r="E18" s="111"/>
    </row>
    <row r="19" spans="1:5" s="3" customFormat="1">
      <c r="A19" s="86" t="s">
        <v>87</v>
      </c>
      <c r="B19" s="86" t="s">
        <v>386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88</v>
      </c>
      <c r="B20" s="95" t="s">
        <v>89</v>
      </c>
      <c r="C20" s="8"/>
      <c r="D20" s="8"/>
      <c r="E20" s="111"/>
    </row>
    <row r="21" spans="1:5" s="3" customFormat="1" ht="30">
      <c r="A21" s="95" t="s">
        <v>92</v>
      </c>
      <c r="B21" s="95" t="s">
        <v>90</v>
      </c>
      <c r="C21" s="8"/>
      <c r="D21" s="8"/>
      <c r="E21" s="111"/>
    </row>
    <row r="22" spans="1:5" s="3" customFormat="1">
      <c r="A22" s="95" t="s">
        <v>93</v>
      </c>
      <c r="B22" s="95" t="s">
        <v>91</v>
      </c>
      <c r="C22" s="8"/>
      <c r="D22" s="8"/>
      <c r="E22" s="111"/>
    </row>
    <row r="23" spans="1:5" s="3" customFormat="1">
      <c r="A23" s="95" t="s">
        <v>94</v>
      </c>
      <c r="B23" s="95" t="s">
        <v>399</v>
      </c>
      <c r="C23" s="8"/>
      <c r="D23" s="8"/>
      <c r="E23" s="111"/>
    </row>
    <row r="24" spans="1:5" s="3" customFormat="1">
      <c r="A24" s="86" t="s">
        <v>95</v>
      </c>
      <c r="B24" s="86" t="s">
        <v>400</v>
      </c>
      <c r="C24" s="241"/>
      <c r="D24" s="8"/>
      <c r="E24" s="111"/>
    </row>
    <row r="25" spans="1:5" s="3" customFormat="1">
      <c r="A25" s="86" t="s">
        <v>246</v>
      </c>
      <c r="B25" s="86" t="s">
        <v>652</v>
      </c>
      <c r="C25" s="448"/>
      <c r="D25" s="448"/>
      <c r="E25" s="111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305</v>
      </c>
      <c r="C27" s="105">
        <f>SUM(C28:C30)</f>
        <v>0</v>
      </c>
      <c r="D27" s="105">
        <f>SUM(D28:D30)</f>
        <v>0</v>
      </c>
      <c r="E27" s="111"/>
    </row>
    <row r="28" spans="1:5">
      <c r="A28" s="225" t="s">
        <v>98</v>
      </c>
      <c r="B28" s="225" t="s">
        <v>303</v>
      </c>
      <c r="C28" s="8"/>
      <c r="D28" s="8"/>
      <c r="E28" s="111"/>
    </row>
    <row r="29" spans="1:5">
      <c r="A29" s="225" t="s">
        <v>99</v>
      </c>
      <c r="B29" s="225" t="s">
        <v>306</v>
      </c>
      <c r="C29" s="8"/>
      <c r="D29" s="8"/>
      <c r="E29" s="111"/>
    </row>
    <row r="30" spans="1:5">
      <c r="A30" s="225" t="s">
        <v>407</v>
      </c>
      <c r="B30" s="225" t="s">
        <v>304</v>
      </c>
      <c r="C30" s="8"/>
      <c r="D30" s="8"/>
      <c r="E30" s="111"/>
    </row>
    <row r="31" spans="1:5">
      <c r="A31" s="86" t="s">
        <v>33</v>
      </c>
      <c r="B31" s="86" t="s">
        <v>452</v>
      </c>
      <c r="C31" s="105">
        <f>SUM(C32:C34)</f>
        <v>0</v>
      </c>
      <c r="D31" s="105">
        <f>SUM(D32:D34)</f>
        <v>0</v>
      </c>
      <c r="E31" s="111"/>
    </row>
    <row r="32" spans="1:5">
      <c r="A32" s="225" t="s">
        <v>12</v>
      </c>
      <c r="B32" s="225" t="s">
        <v>455</v>
      </c>
      <c r="C32" s="8"/>
      <c r="D32" s="8"/>
      <c r="E32" s="111"/>
    </row>
    <row r="33" spans="1:9">
      <c r="A33" s="225" t="s">
        <v>13</v>
      </c>
      <c r="B33" s="225" t="s">
        <v>456</v>
      </c>
      <c r="C33" s="8"/>
      <c r="D33" s="8"/>
      <c r="E33" s="111"/>
    </row>
    <row r="34" spans="1:9">
      <c r="A34" s="225" t="s">
        <v>276</v>
      </c>
      <c r="B34" s="225" t="s">
        <v>457</v>
      </c>
      <c r="C34" s="8"/>
      <c r="D34" s="8"/>
      <c r="E34" s="111"/>
    </row>
    <row r="35" spans="1:9" s="23" customFormat="1">
      <c r="A35" s="86" t="s">
        <v>34</v>
      </c>
      <c r="B35" s="238" t="s">
        <v>405</v>
      </c>
      <c r="C35" s="8"/>
      <c r="D35" s="8"/>
    </row>
    <row r="36" spans="1:9" s="2" customFormat="1">
      <c r="A36" s="1"/>
      <c r="B36" s="233"/>
      <c r="E36" s="5"/>
    </row>
    <row r="37" spans="1:9" s="2" customFormat="1">
      <c r="B37" s="233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33"/>
      <c r="E40" s="5"/>
    </row>
    <row r="41" spans="1:9" s="2" customFormat="1">
      <c r="B41" s="233"/>
      <c r="E41"/>
      <c r="F41"/>
      <c r="G41"/>
      <c r="H41"/>
      <c r="I41"/>
    </row>
    <row r="42" spans="1:9" s="2" customFormat="1">
      <c r="B42" s="233"/>
      <c r="D42" s="12"/>
      <c r="E42"/>
      <c r="F42"/>
      <c r="G42"/>
      <c r="H42"/>
      <c r="I42"/>
    </row>
    <row r="43" spans="1:9" s="2" customFormat="1">
      <c r="A43"/>
      <c r="B43" s="235" t="s">
        <v>403</v>
      </c>
      <c r="D43" s="12"/>
      <c r="E43"/>
      <c r="F43"/>
      <c r="G43"/>
      <c r="H43"/>
      <c r="I43"/>
    </row>
    <row r="44" spans="1:9" s="2" customFormat="1">
      <c r="A44"/>
      <c r="B44" s="233" t="s">
        <v>265</v>
      </c>
      <c r="D44" s="12"/>
      <c r="E44"/>
      <c r="F44"/>
      <c r="G44"/>
      <c r="H44"/>
      <c r="I44"/>
    </row>
    <row r="45" spans="1:9" customFormat="1" ht="12.75">
      <c r="B45" s="236" t="s">
        <v>139</v>
      </c>
    </row>
    <row r="46" spans="1:9" customFormat="1" ht="12.75">
      <c r="B46" s="23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view="pageBreakPreview" zoomScale="80" zoomScaleNormal="100" zoomScaleSheetLayoutView="80" workbookViewId="0">
      <selection activeCell="B22" sqref="B2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>
      <c r="A1" s="72" t="s">
        <v>459</v>
      </c>
      <c r="B1" s="214"/>
      <c r="C1" s="561" t="s">
        <v>109</v>
      </c>
      <c r="D1" s="561"/>
      <c r="E1" s="89"/>
    </row>
    <row r="2" spans="1:6" s="6" customFormat="1">
      <c r="A2" s="362" t="s">
        <v>461</v>
      </c>
      <c r="B2" s="214"/>
      <c r="C2" s="559" t="str">
        <f>'ფორმა N1'!K2</f>
        <v>01/09/2020-31/10/2020</v>
      </c>
      <c r="D2" s="560"/>
      <c r="E2" s="89"/>
    </row>
    <row r="3" spans="1:6" s="6" customFormat="1">
      <c r="A3" s="362" t="s">
        <v>460</v>
      </c>
      <c r="B3" s="214"/>
      <c r="C3" s="215"/>
      <c r="D3" s="215"/>
      <c r="E3" s="89"/>
    </row>
    <row r="4" spans="1:6" s="6" customFormat="1">
      <c r="A4" s="74" t="s">
        <v>140</v>
      </c>
      <c r="B4" s="214"/>
      <c r="C4" s="215"/>
      <c r="D4" s="215"/>
      <c r="E4" s="89"/>
    </row>
    <row r="5" spans="1:6" s="6" customFormat="1">
      <c r="A5" s="74"/>
      <c r="B5" s="214"/>
      <c r="C5" s="215"/>
      <c r="D5" s="215"/>
      <c r="E5" s="89"/>
    </row>
    <row r="6" spans="1:6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6">
      <c r="A7" s="216" t="str">
        <f>'ფორმა N1'!A5</f>
        <v>საქ. ძალოვან ვეტერანთა და პატრიოტთა პოლიტიკური მოძრაობა</v>
      </c>
      <c r="B7" s="78"/>
      <c r="C7" s="79"/>
      <c r="D7" s="79"/>
      <c r="E7" s="90"/>
    </row>
    <row r="8" spans="1:6" s="6" customFormat="1" ht="30">
      <c r="A8" s="87" t="s">
        <v>64</v>
      </c>
      <c r="B8" s="88" t="s">
        <v>11</v>
      </c>
      <c r="C8" s="77" t="s">
        <v>10</v>
      </c>
      <c r="D8" s="77" t="s">
        <v>9</v>
      </c>
      <c r="E8" s="89"/>
    </row>
    <row r="9" spans="1:6" s="7" customFormat="1">
      <c r="A9" s="217">
        <v>1</v>
      </c>
      <c r="B9" s="217" t="s">
        <v>57</v>
      </c>
      <c r="C9" s="429">
        <f>SUM(C10,C14,C54,C57,C58,C59,C77)</f>
        <v>0</v>
      </c>
      <c r="D9" s="429">
        <f>SUM(D10,D14,D54,D57,D58,D59,D65,D73,D74)</f>
        <v>0</v>
      </c>
      <c r="E9" s="218"/>
      <c r="F9" s="464">
        <f>C9-D9</f>
        <v>0</v>
      </c>
    </row>
    <row r="10" spans="1:6" s="9" customFormat="1" ht="18">
      <c r="A10" s="85">
        <v>1.1000000000000001</v>
      </c>
      <c r="B10" s="85" t="s">
        <v>58</v>
      </c>
      <c r="C10" s="430">
        <f>SUM(C11:C13)</f>
        <v>0</v>
      </c>
      <c r="D10" s="430">
        <f>SUM(D11:D13)</f>
        <v>0</v>
      </c>
      <c r="E10" s="91"/>
    </row>
    <row r="11" spans="1:6" s="10" customFormat="1">
      <c r="A11" s="86" t="s">
        <v>30</v>
      </c>
      <c r="B11" s="86" t="s">
        <v>59</v>
      </c>
      <c r="C11" s="457"/>
      <c r="D11" s="457">
        <f>C11</f>
        <v>0</v>
      </c>
      <c r="E11" s="92"/>
    </row>
    <row r="12" spans="1:6" s="3" customFormat="1">
      <c r="A12" s="86" t="s">
        <v>31</v>
      </c>
      <c r="B12" s="86" t="s">
        <v>0</v>
      </c>
      <c r="C12" s="457"/>
      <c r="D12" s="4"/>
      <c r="E12" s="93"/>
    </row>
    <row r="13" spans="1:6" s="3" customFormat="1">
      <c r="A13" s="365" t="s">
        <v>463</v>
      </c>
      <c r="B13" s="366" t="s">
        <v>464</v>
      </c>
      <c r="C13" s="437"/>
      <c r="D13" s="366"/>
      <c r="E13" s="93"/>
    </row>
    <row r="14" spans="1:6" s="7" customFormat="1">
      <c r="A14" s="85">
        <v>1.2</v>
      </c>
      <c r="B14" s="85" t="s">
        <v>60</v>
      </c>
      <c r="C14" s="435">
        <f>SUM(C15,C18,C30,C31,C32,C33,C36,C37,C44:C48,C52,C53)</f>
        <v>0</v>
      </c>
      <c r="D14" s="435">
        <f>SUM(D15,D18,D30,D31,D32,D33,D36,D37,D44:D48,D52,D53)</f>
        <v>0</v>
      </c>
      <c r="E14" s="218"/>
    </row>
    <row r="15" spans="1:6" s="3" customFormat="1">
      <c r="A15" s="86" t="s">
        <v>32</v>
      </c>
      <c r="B15" s="86" t="s">
        <v>1</v>
      </c>
      <c r="C15" s="430">
        <f>SUM(C16:C17)</f>
        <v>0</v>
      </c>
      <c r="D15" s="430">
        <f>SUM(D16:D17)</f>
        <v>0</v>
      </c>
      <c r="E15" s="93"/>
    </row>
    <row r="16" spans="1:6" s="3" customFormat="1">
      <c r="A16" s="95" t="s">
        <v>98</v>
      </c>
      <c r="B16" s="95" t="s">
        <v>61</v>
      </c>
      <c r="C16" s="457"/>
      <c r="D16" s="459">
        <f>C16</f>
        <v>0</v>
      </c>
      <c r="E16" s="93"/>
    </row>
    <row r="17" spans="1:6" s="3" customFormat="1">
      <c r="A17" s="95" t="s">
        <v>99</v>
      </c>
      <c r="B17" s="95" t="s">
        <v>62</v>
      </c>
      <c r="C17" s="4"/>
      <c r="D17" s="219"/>
      <c r="E17" s="93"/>
    </row>
    <row r="18" spans="1:6" s="3" customFormat="1">
      <c r="A18" s="86" t="s">
        <v>33</v>
      </c>
      <c r="B18" s="86" t="s">
        <v>2</v>
      </c>
      <c r="C18" s="430">
        <f>SUM(C19:C24,C29)</f>
        <v>0</v>
      </c>
      <c r="D18" s="430">
        <f>SUM(D19:D24,D29)</f>
        <v>0</v>
      </c>
      <c r="E18" s="220"/>
      <c r="F18" s="221"/>
    </row>
    <row r="19" spans="1:6" s="224" customFormat="1" ht="30">
      <c r="A19" s="95" t="s">
        <v>12</v>
      </c>
      <c r="B19" s="95" t="s">
        <v>245</v>
      </c>
      <c r="C19" s="222"/>
      <c r="D19" s="38"/>
      <c r="E19" s="223"/>
    </row>
    <row r="20" spans="1:6" s="224" customFormat="1">
      <c r="A20" s="95" t="s">
        <v>13</v>
      </c>
      <c r="B20" s="95" t="s">
        <v>14</v>
      </c>
      <c r="C20" s="222"/>
      <c r="D20" s="39"/>
      <c r="E20" s="223"/>
    </row>
    <row r="21" spans="1:6" s="224" customFormat="1" ht="30">
      <c r="A21" s="95" t="s">
        <v>276</v>
      </c>
      <c r="B21" s="95" t="s">
        <v>22</v>
      </c>
      <c r="C21" s="222"/>
      <c r="D21" s="40"/>
      <c r="E21" s="223"/>
    </row>
    <row r="22" spans="1:6" s="224" customFormat="1" ht="16.5" customHeight="1">
      <c r="A22" s="95" t="s">
        <v>277</v>
      </c>
      <c r="B22" s="95" t="s">
        <v>15</v>
      </c>
      <c r="C22" s="222"/>
      <c r="D22" s="40">
        <f>C22</f>
        <v>0</v>
      </c>
      <c r="E22" s="223"/>
    </row>
    <row r="23" spans="1:6" s="224" customFormat="1" ht="16.5" customHeight="1">
      <c r="A23" s="95" t="s">
        <v>278</v>
      </c>
      <c r="B23" s="95" t="s">
        <v>16</v>
      </c>
      <c r="C23" s="222"/>
      <c r="D23" s="40"/>
      <c r="E23" s="223"/>
    </row>
    <row r="24" spans="1:6" s="224" customFormat="1" ht="16.5" customHeight="1">
      <c r="A24" s="95" t="s">
        <v>279</v>
      </c>
      <c r="B24" s="95" t="s">
        <v>17</v>
      </c>
      <c r="C24" s="430">
        <f>SUM(C25:C28)</f>
        <v>0</v>
      </c>
      <c r="D24" s="430">
        <f>SUM(D25:D28)</f>
        <v>0</v>
      </c>
      <c r="E24" s="223"/>
    </row>
    <row r="25" spans="1:6" s="224" customFormat="1" ht="16.5" customHeight="1">
      <c r="A25" s="225" t="s">
        <v>280</v>
      </c>
      <c r="B25" s="225" t="s">
        <v>18</v>
      </c>
      <c r="C25" s="458"/>
      <c r="D25" s="40">
        <f>C25</f>
        <v>0</v>
      </c>
      <c r="E25" s="223"/>
    </row>
    <row r="26" spans="1:6" s="224" customFormat="1" ht="16.5" customHeight="1">
      <c r="A26" s="225" t="s">
        <v>281</v>
      </c>
      <c r="B26" s="225" t="s">
        <v>19</v>
      </c>
      <c r="C26" s="458"/>
      <c r="D26" s="40">
        <f>C26</f>
        <v>0</v>
      </c>
      <c r="E26" s="223"/>
    </row>
    <row r="27" spans="1:6" s="224" customFormat="1" ht="16.5" customHeight="1">
      <c r="A27" s="225" t="s">
        <v>282</v>
      </c>
      <c r="B27" s="225" t="s">
        <v>20</v>
      </c>
      <c r="C27" s="222"/>
      <c r="D27" s="40">
        <f>C27</f>
        <v>0</v>
      </c>
      <c r="E27" s="223"/>
    </row>
    <row r="28" spans="1:6" s="224" customFormat="1" ht="16.5" customHeight="1">
      <c r="A28" s="225" t="s">
        <v>283</v>
      </c>
      <c r="B28" s="225" t="s">
        <v>23</v>
      </c>
      <c r="C28" s="458"/>
      <c r="D28" s="458"/>
      <c r="E28" s="223"/>
    </row>
    <row r="29" spans="1:6" s="224" customFormat="1" ht="16.5" customHeight="1">
      <c r="A29" s="95" t="s">
        <v>284</v>
      </c>
      <c r="B29" s="95" t="s">
        <v>21</v>
      </c>
      <c r="C29" s="222"/>
      <c r="D29" s="41"/>
      <c r="E29" s="223"/>
    </row>
    <row r="30" spans="1:6" s="3" customFormat="1" ht="16.5" customHeight="1">
      <c r="A30" s="86" t="s">
        <v>34</v>
      </c>
      <c r="B30" s="86" t="s">
        <v>3</v>
      </c>
      <c r="C30" s="4"/>
      <c r="D30" s="219"/>
      <c r="E30" s="220"/>
    </row>
    <row r="31" spans="1:6" s="3" customFormat="1" ht="16.5" customHeight="1">
      <c r="A31" s="86" t="s">
        <v>35</v>
      </c>
      <c r="B31" s="86" t="s">
        <v>4</v>
      </c>
      <c r="C31" s="4"/>
      <c r="D31" s="219"/>
      <c r="E31" s="93"/>
    </row>
    <row r="32" spans="1:6" s="3" customFormat="1" ht="16.5" customHeight="1">
      <c r="A32" s="86" t="s">
        <v>36</v>
      </c>
      <c r="B32" s="86" t="s">
        <v>5</v>
      </c>
      <c r="C32" s="4"/>
      <c r="D32" s="219"/>
      <c r="E32" s="93"/>
    </row>
    <row r="33" spans="1:5" s="3" customFormat="1">
      <c r="A33" s="86" t="s">
        <v>37</v>
      </c>
      <c r="B33" s="86" t="s">
        <v>63</v>
      </c>
      <c r="C33" s="81">
        <f>SUM(C34:C35)</f>
        <v>0</v>
      </c>
      <c r="D33" s="81">
        <f>SUM(D34:D35)</f>
        <v>0</v>
      </c>
      <c r="E33" s="93"/>
    </row>
    <row r="34" spans="1:5" s="3" customFormat="1" ht="16.5" customHeight="1">
      <c r="A34" s="95" t="s">
        <v>285</v>
      </c>
      <c r="B34" s="95" t="s">
        <v>56</v>
      </c>
      <c r="C34" s="4"/>
      <c r="D34" s="219"/>
      <c r="E34" s="93"/>
    </row>
    <row r="35" spans="1:5" s="3" customFormat="1" ht="16.5" customHeight="1">
      <c r="A35" s="95" t="s">
        <v>286</v>
      </c>
      <c r="B35" s="95" t="s">
        <v>55</v>
      </c>
      <c r="C35" s="4"/>
      <c r="D35" s="219"/>
      <c r="E35" s="93"/>
    </row>
    <row r="36" spans="1:5" s="3" customFormat="1" ht="16.5" customHeight="1">
      <c r="A36" s="86" t="s">
        <v>38</v>
      </c>
      <c r="B36" s="86" t="s">
        <v>49</v>
      </c>
      <c r="C36" s="457"/>
      <c r="D36" s="459">
        <f>C36</f>
        <v>0</v>
      </c>
      <c r="E36" s="93"/>
    </row>
    <row r="37" spans="1:5" s="3" customFormat="1" ht="16.5" customHeight="1">
      <c r="A37" s="86" t="s">
        <v>39</v>
      </c>
      <c r="B37" s="86" t="s">
        <v>378</v>
      </c>
      <c r="C37" s="81">
        <f>SUM(C38:C43)</f>
        <v>0</v>
      </c>
      <c r="D37" s="81">
        <f>SUM(D38:D43)</f>
        <v>0</v>
      </c>
      <c r="E37" s="93"/>
    </row>
    <row r="38" spans="1:5" s="3" customFormat="1" ht="16.5" customHeight="1">
      <c r="A38" s="17" t="s">
        <v>335</v>
      </c>
      <c r="B38" s="17" t="s">
        <v>339</v>
      </c>
      <c r="C38" s="4"/>
      <c r="D38" s="219"/>
      <c r="E38" s="93"/>
    </row>
    <row r="39" spans="1:5" s="3" customFormat="1" ht="16.5" customHeight="1">
      <c r="A39" s="17" t="s">
        <v>336</v>
      </c>
      <c r="B39" s="17" t="s">
        <v>340</v>
      </c>
      <c r="C39" s="4"/>
      <c r="D39" s="219"/>
      <c r="E39" s="93"/>
    </row>
    <row r="40" spans="1:5" s="3" customFormat="1" ht="16.5" customHeight="1">
      <c r="A40" s="17" t="s">
        <v>337</v>
      </c>
      <c r="B40" s="17" t="s">
        <v>343</v>
      </c>
      <c r="C40" s="4"/>
      <c r="D40" s="219"/>
      <c r="E40" s="93"/>
    </row>
    <row r="41" spans="1:5" s="3" customFormat="1" ht="16.5" customHeight="1">
      <c r="A41" s="17" t="s">
        <v>342</v>
      </c>
      <c r="B41" s="17" t="s">
        <v>344</v>
      </c>
      <c r="C41" s="4"/>
      <c r="D41" s="219"/>
      <c r="E41" s="93"/>
    </row>
    <row r="42" spans="1:5" s="3" customFormat="1" ht="16.5" customHeight="1">
      <c r="A42" s="17" t="s">
        <v>345</v>
      </c>
      <c r="B42" s="17" t="s">
        <v>445</v>
      </c>
      <c r="C42" s="4"/>
      <c r="D42" s="219"/>
      <c r="E42" s="93"/>
    </row>
    <row r="43" spans="1:5" s="3" customFormat="1" ht="16.5" customHeight="1">
      <c r="A43" s="17" t="s">
        <v>446</v>
      </c>
      <c r="B43" s="17" t="s">
        <v>341</v>
      </c>
      <c r="C43" s="4"/>
      <c r="D43" s="219"/>
      <c r="E43" s="93"/>
    </row>
    <row r="44" spans="1:5" s="3" customFormat="1" ht="30">
      <c r="A44" s="86" t="s">
        <v>40</v>
      </c>
      <c r="B44" s="86" t="s">
        <v>28</v>
      </c>
      <c r="C44" s="4"/>
      <c r="D44" s="219"/>
      <c r="E44" s="93"/>
    </row>
    <row r="45" spans="1:5" s="3" customFormat="1" ht="16.5" customHeight="1">
      <c r="A45" s="86" t="s">
        <v>41</v>
      </c>
      <c r="B45" s="86" t="s">
        <v>24</v>
      </c>
      <c r="C45" s="4"/>
      <c r="D45" s="459"/>
      <c r="E45" s="93"/>
    </row>
    <row r="46" spans="1:5" s="3" customFormat="1" ht="16.5" customHeight="1">
      <c r="A46" s="86" t="s">
        <v>42</v>
      </c>
      <c r="B46" s="86" t="s">
        <v>25</v>
      </c>
      <c r="C46" s="457"/>
      <c r="D46" s="459">
        <f>C46</f>
        <v>0</v>
      </c>
      <c r="E46" s="93"/>
    </row>
    <row r="47" spans="1:5" s="3" customFormat="1" ht="16.5" customHeight="1">
      <c r="A47" s="86" t="s">
        <v>43</v>
      </c>
      <c r="B47" s="86" t="s">
        <v>26</v>
      </c>
      <c r="C47" s="4"/>
      <c r="D47" s="459"/>
      <c r="E47" s="93"/>
    </row>
    <row r="48" spans="1:5" s="3" customFormat="1" ht="16.5" customHeight="1">
      <c r="A48" s="86" t="s">
        <v>44</v>
      </c>
      <c r="B48" s="86" t="s">
        <v>379</v>
      </c>
      <c r="C48" s="430">
        <f>SUM(C49:C51)</f>
        <v>0</v>
      </c>
      <c r="D48" s="430">
        <f>SUM(D49:D51)</f>
        <v>0</v>
      </c>
      <c r="E48" s="93"/>
    </row>
    <row r="49" spans="1:6" s="3" customFormat="1" ht="16.5" customHeight="1">
      <c r="A49" s="95" t="s">
        <v>350</v>
      </c>
      <c r="B49" s="95" t="s">
        <v>353</v>
      </c>
      <c r="C49" s="457"/>
      <c r="D49" s="459">
        <f>C49</f>
        <v>0</v>
      </c>
      <c r="E49" s="93"/>
    </row>
    <row r="50" spans="1:6" s="3" customFormat="1" ht="16.5" customHeight="1">
      <c r="A50" s="95" t="s">
        <v>351</v>
      </c>
      <c r="B50" s="95" t="s">
        <v>352</v>
      </c>
      <c r="C50" s="4"/>
      <c r="D50" s="459"/>
      <c r="E50" s="93"/>
    </row>
    <row r="51" spans="1:6" s="3" customFormat="1" ht="16.5" customHeight="1">
      <c r="A51" s="95" t="s">
        <v>354</v>
      </c>
      <c r="B51" s="95" t="s">
        <v>355</v>
      </c>
      <c r="C51" s="4"/>
      <c r="D51" s="219"/>
      <c r="E51" s="93"/>
    </row>
    <row r="52" spans="1:6" s="3" customFormat="1">
      <c r="A52" s="86" t="s">
        <v>45</v>
      </c>
      <c r="B52" s="86" t="s">
        <v>29</v>
      </c>
      <c r="C52" s="4"/>
      <c r="D52" s="219"/>
      <c r="E52" s="93"/>
    </row>
    <row r="53" spans="1:6" s="3" customFormat="1" ht="16.5" customHeight="1">
      <c r="A53" s="86" t="s">
        <v>46</v>
      </c>
      <c r="B53" s="86" t="s">
        <v>6</v>
      </c>
      <c r="C53" s="4"/>
      <c r="D53" s="219"/>
      <c r="E53" s="220"/>
      <c r="F53" s="221"/>
    </row>
    <row r="54" spans="1:6" s="3" customFormat="1" ht="30">
      <c r="A54" s="85">
        <v>1.3</v>
      </c>
      <c r="B54" s="85" t="s">
        <v>383</v>
      </c>
      <c r="C54" s="82">
        <f>SUM(C55:C56)</f>
        <v>0</v>
      </c>
      <c r="D54" s="82">
        <f>SUM(D55:D56)</f>
        <v>0</v>
      </c>
      <c r="E54" s="220"/>
      <c r="F54" s="221"/>
    </row>
    <row r="55" spans="1:6" s="3" customFormat="1" ht="30">
      <c r="A55" s="86" t="s">
        <v>50</v>
      </c>
      <c r="B55" s="86" t="s">
        <v>48</v>
      </c>
      <c r="C55" s="4"/>
      <c r="D55" s="219"/>
      <c r="E55" s="220"/>
      <c r="F55" s="221"/>
    </row>
    <row r="56" spans="1:6" s="3" customFormat="1" ht="16.5" customHeight="1">
      <c r="A56" s="86" t="s">
        <v>51</v>
      </c>
      <c r="B56" s="86" t="s">
        <v>47</v>
      </c>
      <c r="C56" s="4"/>
      <c r="D56" s="219"/>
      <c r="E56" s="220"/>
      <c r="F56" s="221"/>
    </row>
    <row r="57" spans="1:6" s="3" customFormat="1">
      <c r="A57" s="85">
        <v>1.4</v>
      </c>
      <c r="B57" s="85" t="s">
        <v>385</v>
      </c>
      <c r="C57" s="4"/>
      <c r="D57" s="219"/>
      <c r="E57" s="220"/>
      <c r="F57" s="221"/>
    </row>
    <row r="58" spans="1:6" s="224" customFormat="1">
      <c r="A58" s="85">
        <v>1.5</v>
      </c>
      <c r="B58" s="85" t="s">
        <v>7</v>
      </c>
      <c r="C58" s="222"/>
      <c r="D58" s="40"/>
      <c r="E58" s="223"/>
    </row>
    <row r="59" spans="1:6" s="224" customFormat="1">
      <c r="A59" s="85">
        <v>1.6</v>
      </c>
      <c r="B59" s="45" t="s">
        <v>8</v>
      </c>
      <c r="C59" s="462">
        <f>SUM(C60:C64)</f>
        <v>0</v>
      </c>
      <c r="D59" s="460">
        <f>SUM(D60:D64)</f>
        <v>0</v>
      </c>
      <c r="E59" s="223"/>
    </row>
    <row r="60" spans="1:6" s="224" customFormat="1">
      <c r="A60" s="86" t="s">
        <v>292</v>
      </c>
      <c r="B60" s="46" t="s">
        <v>52</v>
      </c>
      <c r="C60" s="222"/>
      <c r="D60" s="40"/>
      <c r="E60" s="223"/>
    </row>
    <row r="61" spans="1:6" s="224" customFormat="1" ht="30">
      <c r="A61" s="86" t="s">
        <v>293</v>
      </c>
      <c r="B61" s="46" t="s">
        <v>54</v>
      </c>
      <c r="C61" s="222"/>
      <c r="D61" s="40"/>
      <c r="E61" s="223"/>
    </row>
    <row r="62" spans="1:6" s="224" customFormat="1">
      <c r="A62" s="86" t="s">
        <v>294</v>
      </c>
      <c r="B62" s="46" t="s">
        <v>53</v>
      </c>
      <c r="C62" s="40"/>
      <c r="D62" s="40"/>
      <c r="E62" s="223"/>
    </row>
    <row r="63" spans="1:6" s="224" customFormat="1">
      <c r="A63" s="86" t="s">
        <v>295</v>
      </c>
      <c r="B63" s="46" t="s">
        <v>27</v>
      </c>
      <c r="C63" s="222"/>
      <c r="D63" s="40">
        <f>C63</f>
        <v>0</v>
      </c>
      <c r="E63" s="223"/>
    </row>
    <row r="64" spans="1:6" s="224" customFormat="1">
      <c r="A64" s="86" t="s">
        <v>321</v>
      </c>
      <c r="B64" s="46" t="s">
        <v>322</v>
      </c>
      <c r="C64" s="222"/>
      <c r="D64" s="40"/>
      <c r="E64" s="223"/>
    </row>
    <row r="65" spans="1:7">
      <c r="A65" s="217">
        <v>2</v>
      </c>
      <c r="B65" s="217" t="s">
        <v>380</v>
      </c>
      <c r="C65" s="226"/>
      <c r="D65" s="460">
        <f>SUM(D66:D72)</f>
        <v>0</v>
      </c>
      <c r="E65" s="94"/>
    </row>
    <row r="66" spans="1:7">
      <c r="A66" s="96">
        <v>2.1</v>
      </c>
      <c r="B66" s="227" t="s">
        <v>100</v>
      </c>
      <c r="C66" s="228"/>
      <c r="D66" s="461"/>
      <c r="E66" s="94"/>
    </row>
    <row r="67" spans="1:7">
      <c r="A67" s="96">
        <v>2.2000000000000002</v>
      </c>
      <c r="B67" s="227" t="s">
        <v>381</v>
      </c>
      <c r="C67" s="228"/>
      <c r="D67" s="461"/>
      <c r="E67" s="94"/>
    </row>
    <row r="68" spans="1:7">
      <c r="A68" s="96">
        <v>2.2999999999999998</v>
      </c>
      <c r="B68" s="227" t="s">
        <v>104</v>
      </c>
      <c r="C68" s="228"/>
      <c r="D68" s="461"/>
      <c r="E68" s="94"/>
    </row>
    <row r="69" spans="1:7">
      <c r="A69" s="96">
        <v>2.4</v>
      </c>
      <c r="B69" s="227" t="s">
        <v>103</v>
      </c>
      <c r="C69" s="228"/>
      <c r="D69" s="461"/>
      <c r="E69" s="94"/>
    </row>
    <row r="70" spans="1:7">
      <c r="A70" s="96">
        <v>2.5</v>
      </c>
      <c r="B70" s="227" t="s">
        <v>382</v>
      </c>
      <c r="C70" s="228"/>
      <c r="D70" s="461"/>
      <c r="E70" s="94"/>
    </row>
    <row r="71" spans="1:7">
      <c r="A71" s="96">
        <v>2.6</v>
      </c>
      <c r="B71" s="227" t="s">
        <v>101</v>
      </c>
      <c r="C71" s="228"/>
      <c r="D71" s="22"/>
      <c r="E71" s="94"/>
    </row>
    <row r="72" spans="1:7">
      <c r="A72" s="96">
        <v>2.7</v>
      </c>
      <c r="B72" s="227" t="s">
        <v>102</v>
      </c>
      <c r="C72" s="229"/>
      <c r="D72" s="22"/>
      <c r="E72" s="94"/>
      <c r="G72"/>
    </row>
    <row r="73" spans="1:7">
      <c r="A73" s="217">
        <v>3</v>
      </c>
      <c r="B73" s="217" t="s">
        <v>404</v>
      </c>
      <c r="C73" s="83"/>
      <c r="D73" s="22"/>
      <c r="E73" s="94"/>
    </row>
    <row r="74" spans="1:7">
      <c r="A74" s="217">
        <v>4</v>
      </c>
      <c r="B74" s="217" t="s">
        <v>247</v>
      </c>
      <c r="C74" s="83"/>
      <c r="D74" s="83">
        <f>SUM(D75:D76)</f>
        <v>0</v>
      </c>
      <c r="E74" s="94"/>
    </row>
    <row r="75" spans="1:7">
      <c r="A75" s="96">
        <v>4.0999999999999996</v>
      </c>
      <c r="B75" s="96" t="s">
        <v>248</v>
      </c>
      <c r="C75" s="228"/>
      <c r="D75" s="8"/>
      <c r="E75" s="94"/>
    </row>
    <row r="76" spans="1:7">
      <c r="A76" s="96">
        <v>4.2</v>
      </c>
      <c r="B76" s="96" t="s">
        <v>249</v>
      </c>
      <c r="C76" s="229"/>
      <c r="D76" s="8"/>
      <c r="E76" s="94"/>
    </row>
    <row r="77" spans="1:7">
      <c r="A77" s="217">
        <v>5</v>
      </c>
      <c r="B77" s="217" t="s">
        <v>274</v>
      </c>
      <c r="C77" s="463"/>
      <c r="D77" s="229"/>
      <c r="E77" s="94"/>
      <c r="G77" s="465"/>
    </row>
    <row r="78" spans="1:7">
      <c r="B78" s="44"/>
    </row>
    <row r="79" spans="1:7">
      <c r="A79" s="564" t="s">
        <v>447</v>
      </c>
      <c r="B79" s="564"/>
      <c r="C79" s="564"/>
      <c r="D79" s="564"/>
      <c r="E79" s="5"/>
    </row>
    <row r="80" spans="1:7">
      <c r="B80" s="44"/>
    </row>
    <row r="81" spans="1:9" s="23" customFormat="1" ht="12.75"/>
    <row r="82" spans="1:9">
      <c r="A82" s="67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7" t="s">
        <v>401</v>
      </c>
      <c r="D85" s="12"/>
      <c r="E85"/>
      <c r="F85"/>
      <c r="G85"/>
      <c r="H85"/>
      <c r="I85"/>
    </row>
    <row r="86" spans="1:9">
      <c r="A86"/>
      <c r="B86" s="2" t="s">
        <v>402</v>
      </c>
      <c r="D86" s="12"/>
      <c r="E86"/>
      <c r="F86"/>
      <c r="G86"/>
      <c r="H86"/>
      <c r="I86"/>
    </row>
    <row r="87" spans="1:9" customFormat="1" ht="12.75">
      <c r="B87" s="64" t="s">
        <v>139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view="pageBreakPreview" topLeftCell="A33" zoomScale="80" zoomScaleSheetLayoutView="80" workbookViewId="0">
      <selection activeCell="B50" sqref="B5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297</v>
      </c>
      <c r="B1" s="112"/>
      <c r="C1" s="561" t="s">
        <v>109</v>
      </c>
      <c r="D1" s="561"/>
      <c r="E1" s="146"/>
    </row>
    <row r="2" spans="1:12">
      <c r="A2" s="74" t="s">
        <v>140</v>
      </c>
      <c r="B2" s="112"/>
      <c r="C2" s="559" t="str">
        <f>'ფორმა N1'!K2</f>
        <v>01/09/2020-31/10/2020</v>
      </c>
      <c r="D2" s="560"/>
      <c r="E2" s="146"/>
    </row>
    <row r="3" spans="1:12">
      <c r="A3" s="74"/>
      <c r="B3" s="112"/>
      <c r="C3" s="333"/>
      <c r="D3" s="333"/>
      <c r="E3" s="146"/>
    </row>
    <row r="4" spans="1:12" s="2" customFormat="1">
      <c r="A4" s="75" t="s">
        <v>269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საქ. ძალოვან ვეტერანთა და პატრიოტთა პოლიტიკური მოძრაობა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32"/>
      <c r="B7" s="332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429">
        <f>SUM(C10,C14,C54,C57,C58,C59,C76)</f>
        <v>425586.3</v>
      </c>
      <c r="D9" s="429">
        <f>SUM(D10,D14,D54,D57,D58,D59,D65,D72,D73)</f>
        <v>425586.3</v>
      </c>
      <c r="E9" s="148"/>
    </row>
    <row r="10" spans="1:12" s="9" customFormat="1" ht="18">
      <c r="A10" s="14">
        <v>1.1000000000000001</v>
      </c>
      <c r="B10" s="14" t="s">
        <v>58</v>
      </c>
      <c r="C10" s="435">
        <f>SUM(C11:C13)</f>
        <v>393370.42</v>
      </c>
      <c r="D10" s="435">
        <f>SUM(D11:D13)</f>
        <v>393370.42</v>
      </c>
      <c r="E10" s="148"/>
    </row>
    <row r="11" spans="1:12" s="9" customFormat="1" ht="16.5" customHeight="1">
      <c r="A11" s="16" t="s">
        <v>30</v>
      </c>
      <c r="B11" s="16" t="s">
        <v>59</v>
      </c>
      <c r="C11" s="427">
        <f>'ფორმა 5.2'!G28</f>
        <v>12520.420000000002</v>
      </c>
      <c r="D11" s="436">
        <f>C11</f>
        <v>12520.420000000002</v>
      </c>
      <c r="E11" s="148"/>
    </row>
    <row r="12" spans="1:12" ht="16.5" customHeight="1">
      <c r="A12" s="16" t="s">
        <v>31</v>
      </c>
      <c r="B12" s="16" t="s">
        <v>0</v>
      </c>
      <c r="C12" s="34"/>
      <c r="D12" s="436"/>
      <c r="E12" s="146"/>
    </row>
    <row r="13" spans="1:12" ht="16.5" customHeight="1">
      <c r="A13" s="365" t="s">
        <v>463</v>
      </c>
      <c r="B13" s="366" t="s">
        <v>465</v>
      </c>
      <c r="C13" s="431">
        <v>380850</v>
      </c>
      <c r="D13" s="437">
        <f>'ფორმა 5.2'!H30</f>
        <v>380850</v>
      </c>
      <c r="E13" s="146"/>
    </row>
    <row r="14" spans="1:12">
      <c r="A14" s="14">
        <v>1.2</v>
      </c>
      <c r="B14" s="14" t="s">
        <v>60</v>
      </c>
      <c r="C14" s="432">
        <f>SUM(C15,C18,C30:C33,C36,C37,C44,C45,C46,C47,C48,C52,C53)</f>
        <v>32215.88</v>
      </c>
      <c r="D14" s="435">
        <f>SUM(D15,D18,D30:D33,D36,D37,D44,D45,D46,D47,D48,D52,D53)</f>
        <v>32215.88</v>
      </c>
      <c r="E14" s="146"/>
    </row>
    <row r="15" spans="1:12">
      <c r="A15" s="16" t="s">
        <v>32</v>
      </c>
      <c r="B15" s="16" t="s">
        <v>1</v>
      </c>
      <c r="C15" s="433">
        <f>SUM(C16:C17)</f>
        <v>3200</v>
      </c>
      <c r="D15" s="430">
        <f>SUM(D16:D17)</f>
        <v>3200</v>
      </c>
      <c r="E15" s="146"/>
    </row>
    <row r="16" spans="1:12" ht="17.25" customHeight="1">
      <c r="A16" s="17" t="s">
        <v>98</v>
      </c>
      <c r="B16" s="17" t="s">
        <v>61</v>
      </c>
      <c r="C16" s="434">
        <f>'ფორმა N5.3'!H36</f>
        <v>3200</v>
      </c>
      <c r="D16" s="438">
        <f>C16</f>
        <v>3200</v>
      </c>
      <c r="E16" s="146"/>
    </row>
    <row r="17" spans="1:5" ht="17.25" customHeight="1">
      <c r="A17" s="17" t="s">
        <v>99</v>
      </c>
      <c r="B17" s="17" t="s">
        <v>62</v>
      </c>
      <c r="C17" s="434"/>
      <c r="D17" s="36"/>
      <c r="E17" s="146"/>
    </row>
    <row r="18" spans="1:5">
      <c r="A18" s="16" t="s">
        <v>33</v>
      </c>
      <c r="B18" s="16" t="s">
        <v>2</v>
      </c>
      <c r="C18" s="433">
        <f>SUM(C19:C24,C29)</f>
        <v>290.56</v>
      </c>
      <c r="D18" s="430">
        <f>SUM(D19:D24,D29)</f>
        <v>290.56</v>
      </c>
      <c r="E18" s="146"/>
    </row>
    <row r="19" spans="1:5" ht="30">
      <c r="A19" s="17" t="s">
        <v>12</v>
      </c>
      <c r="B19" s="17" t="s">
        <v>245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276</v>
      </c>
      <c r="B21" s="17" t="s">
        <v>22</v>
      </c>
      <c r="C21" s="37"/>
      <c r="D21" s="40"/>
      <c r="E21" s="146"/>
    </row>
    <row r="22" spans="1:5">
      <c r="A22" s="17" t="s">
        <v>277</v>
      </c>
      <c r="B22" s="17" t="s">
        <v>15</v>
      </c>
      <c r="C22" s="428">
        <f>57.4+'[2]ფორმა N5'!$C$22+'[3]ფორმა N5'!$C$22</f>
        <v>176.68</v>
      </c>
      <c r="D22" s="40">
        <f>C22</f>
        <v>176.68</v>
      </c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115">
        <f>SUM(C25:C28)</f>
        <v>113.88000000000001</v>
      </c>
      <c r="D24" s="115">
        <f>SUM(D25:D28)</f>
        <v>113.88000000000001</v>
      </c>
      <c r="E24" s="146"/>
    </row>
    <row r="25" spans="1:5" ht="16.5" customHeight="1">
      <c r="A25" s="18" t="s">
        <v>280</v>
      </c>
      <c r="B25" s="18" t="s">
        <v>18</v>
      </c>
      <c r="C25" s="37">
        <f>11.05+'[2]ფორმა N5'!$C$25+'[3]ფორმა N5'!$C$25</f>
        <v>62.64</v>
      </c>
      <c r="D25" s="40">
        <f>C25</f>
        <v>62.64</v>
      </c>
      <c r="E25" s="146"/>
    </row>
    <row r="26" spans="1:5" ht="16.5" customHeight="1">
      <c r="A26" s="18" t="s">
        <v>281</v>
      </c>
      <c r="B26" s="18" t="s">
        <v>19</v>
      </c>
      <c r="C26" s="37">
        <f>7.78+'[2]ფორმა N5'!$C$26+'[3]ფორმა N5'!$C$26</f>
        <v>23.34</v>
      </c>
      <c r="D26" s="40">
        <f>C26</f>
        <v>23.34</v>
      </c>
      <c r="E26" s="146"/>
    </row>
    <row r="27" spans="1:5" ht="16.5" customHeight="1">
      <c r="A27" s="18" t="s">
        <v>282</v>
      </c>
      <c r="B27" s="18" t="s">
        <v>20</v>
      </c>
      <c r="C27" s="37">
        <f>2.58+'[2]ფორმა N5'!$C$27+'[3]ფორმა N5'!$C$27</f>
        <v>12.9</v>
      </c>
      <c r="D27" s="40">
        <f>C27</f>
        <v>12.9</v>
      </c>
      <c r="E27" s="146"/>
    </row>
    <row r="28" spans="1:5" ht="16.5" customHeight="1">
      <c r="A28" s="18" t="s">
        <v>283</v>
      </c>
      <c r="B28" s="18" t="s">
        <v>23</v>
      </c>
      <c r="C28" s="428">
        <f>5+'[2]ფორმა N5'!$C$28+'[3]ფორმა N5'!$C$28</f>
        <v>15</v>
      </c>
      <c r="D28" s="428">
        <f>C28</f>
        <v>15</v>
      </c>
      <c r="E28" s="146"/>
    </row>
    <row r="29" spans="1:5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4"/>
      <c r="D30" s="35"/>
      <c r="E30" s="146"/>
    </row>
    <row r="31" spans="1:5">
      <c r="A31" s="16" t="s">
        <v>35</v>
      </c>
      <c r="B31" s="16" t="s">
        <v>4</v>
      </c>
      <c r="C31" s="34"/>
      <c r="D31" s="35"/>
      <c r="E31" s="146"/>
    </row>
    <row r="32" spans="1:5">
      <c r="A32" s="16" t="s">
        <v>36</v>
      </c>
      <c r="B32" s="16" t="s">
        <v>5</v>
      </c>
      <c r="C32" s="34"/>
      <c r="D32" s="35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285</v>
      </c>
      <c r="B34" s="17" t="s">
        <v>56</v>
      </c>
      <c r="C34" s="34"/>
      <c r="D34" s="35"/>
      <c r="E34" s="146"/>
    </row>
    <row r="35" spans="1:5">
      <c r="A35" s="17" t="s">
        <v>286</v>
      </c>
      <c r="B35" s="17" t="s">
        <v>55</v>
      </c>
      <c r="C35" s="34"/>
      <c r="D35" s="35"/>
      <c r="E35" s="146"/>
    </row>
    <row r="36" spans="1:5">
      <c r="A36" s="16" t="s">
        <v>38</v>
      </c>
      <c r="B36" s="16" t="s">
        <v>49</v>
      </c>
      <c r="C36" s="427">
        <f>18.8+'[2]ფორმა N5'!$C$36+'[4]ფორმა N5'!$C$36+'[3]ფორმა N5'!$C$36</f>
        <v>713.12</v>
      </c>
      <c r="D36" s="436">
        <f>C36</f>
        <v>713.12</v>
      </c>
      <c r="E36" s="146"/>
    </row>
    <row r="37" spans="1:5">
      <c r="A37" s="16" t="s">
        <v>39</v>
      </c>
      <c r="B37" s="16" t="s">
        <v>338</v>
      </c>
      <c r="C37" s="435">
        <f>SUM(C38:C43)</f>
        <v>8967.2000000000007</v>
      </c>
      <c r="D37" s="435">
        <f>SUM(D38:D43)</f>
        <v>8967.2000000000007</v>
      </c>
      <c r="E37" s="146"/>
    </row>
    <row r="38" spans="1:5">
      <c r="A38" s="17" t="s">
        <v>335</v>
      </c>
      <c r="B38" s="17" t="s">
        <v>339</v>
      </c>
      <c r="C38" s="34"/>
      <c r="D38" s="34"/>
      <c r="E38" s="146"/>
    </row>
    <row r="39" spans="1:5">
      <c r="A39" s="17" t="s">
        <v>336</v>
      </c>
      <c r="B39" s="17" t="s">
        <v>340</v>
      </c>
      <c r="C39" s="545">
        <f>'ფორმა 5.5'!L23</f>
        <v>8967.2000000000007</v>
      </c>
      <c r="D39" s="545">
        <f>C39</f>
        <v>8967.2000000000007</v>
      </c>
      <c r="E39" s="146"/>
    </row>
    <row r="40" spans="1:5">
      <c r="A40" s="17" t="s">
        <v>337</v>
      </c>
      <c r="B40" s="17" t="s">
        <v>343</v>
      </c>
      <c r="C40" s="34"/>
      <c r="D40" s="35"/>
      <c r="E40" s="146"/>
    </row>
    <row r="41" spans="1:5">
      <c r="A41" s="17" t="s">
        <v>342</v>
      </c>
      <c r="B41" s="17" t="s">
        <v>344</v>
      </c>
      <c r="C41" s="34"/>
      <c r="D41" s="35"/>
      <c r="E41" s="146"/>
    </row>
    <row r="42" spans="1:5">
      <c r="A42" s="17" t="s">
        <v>345</v>
      </c>
      <c r="B42" s="17" t="s">
        <v>445</v>
      </c>
      <c r="C42" s="34"/>
      <c r="D42" s="35"/>
      <c r="E42" s="146"/>
    </row>
    <row r="43" spans="1:5">
      <c r="A43" s="17" t="s">
        <v>446</v>
      </c>
      <c r="B43" s="17" t="s">
        <v>341</v>
      </c>
      <c r="C43" s="34"/>
      <c r="D43" s="35"/>
      <c r="E43" s="146"/>
    </row>
    <row r="44" spans="1:5" ht="30">
      <c r="A44" s="16" t="s">
        <v>40</v>
      </c>
      <c r="B44" s="16" t="s">
        <v>28</v>
      </c>
      <c r="C44" s="34"/>
      <c r="D44" s="35"/>
      <c r="E44" s="146"/>
    </row>
    <row r="45" spans="1:5">
      <c r="A45" s="16" t="s">
        <v>41</v>
      </c>
      <c r="B45" s="16" t="s">
        <v>24</v>
      </c>
      <c r="C45" s="34">
        <v>300</v>
      </c>
      <c r="D45" s="35">
        <v>300</v>
      </c>
      <c r="E45" s="146"/>
    </row>
    <row r="46" spans="1:5">
      <c r="A46" s="16" t="s">
        <v>42</v>
      </c>
      <c r="B46" s="16" t="s">
        <v>25</v>
      </c>
      <c r="C46" s="34"/>
      <c r="D46" s="35"/>
      <c r="E46" s="146"/>
    </row>
    <row r="47" spans="1:5">
      <c r="A47" s="16" t="s">
        <v>43</v>
      </c>
      <c r="B47" s="16" t="s">
        <v>26</v>
      </c>
      <c r="C47" s="34"/>
      <c r="D47" s="35"/>
      <c r="E47" s="146"/>
    </row>
    <row r="48" spans="1:5">
      <c r="A48" s="16" t="s">
        <v>44</v>
      </c>
      <c r="B48" s="16" t="s">
        <v>291</v>
      </c>
      <c r="C48" s="430">
        <f>SUM(C49:C51)</f>
        <v>4745</v>
      </c>
      <c r="D48" s="430">
        <f>SUM(D49:D51)</f>
        <v>4745</v>
      </c>
      <c r="E48" s="146"/>
    </row>
    <row r="49" spans="1:5">
      <c r="A49" s="95" t="s">
        <v>350</v>
      </c>
      <c r="B49" s="95" t="s">
        <v>353</v>
      </c>
      <c r="C49" s="427">
        <f>'ფორმა 9.1'!G26</f>
        <v>4745</v>
      </c>
      <c r="D49" s="436">
        <f>C49</f>
        <v>4745</v>
      </c>
      <c r="E49" s="146"/>
    </row>
    <row r="50" spans="1:5">
      <c r="A50" s="95" t="s">
        <v>351</v>
      </c>
      <c r="B50" s="95" t="s">
        <v>352</v>
      </c>
      <c r="C50" s="34"/>
      <c r="D50" s="35"/>
      <c r="E50" s="146"/>
    </row>
    <row r="51" spans="1:5">
      <c r="A51" s="95" t="s">
        <v>354</v>
      </c>
      <c r="B51" s="95" t="s">
        <v>355</v>
      </c>
      <c r="C51" s="34"/>
      <c r="D51" s="35"/>
      <c r="E51" s="146"/>
    </row>
    <row r="52" spans="1:5" ht="26.25" customHeight="1">
      <c r="A52" s="16" t="s">
        <v>45</v>
      </c>
      <c r="B52" s="16" t="s">
        <v>29</v>
      </c>
      <c r="C52" s="34"/>
      <c r="D52" s="35"/>
      <c r="E52" s="146"/>
    </row>
    <row r="53" spans="1:5">
      <c r="A53" s="16" t="s">
        <v>46</v>
      </c>
      <c r="B53" s="16" t="s">
        <v>6</v>
      </c>
      <c r="C53" s="34">
        <v>14000</v>
      </c>
      <c r="D53" s="35">
        <f>C53</f>
        <v>14000</v>
      </c>
      <c r="E53" s="146"/>
    </row>
    <row r="54" spans="1:5" ht="30">
      <c r="A54" s="14">
        <v>1.3</v>
      </c>
      <c r="B54" s="85" t="s">
        <v>383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4"/>
      <c r="D55" s="35"/>
      <c r="E55" s="146"/>
    </row>
    <row r="56" spans="1:5">
      <c r="A56" s="16" t="s">
        <v>51</v>
      </c>
      <c r="B56" s="16" t="s">
        <v>47</v>
      </c>
      <c r="C56" s="34"/>
      <c r="D56" s="35"/>
      <c r="E56" s="146"/>
    </row>
    <row r="57" spans="1:5">
      <c r="A57" s="14">
        <v>1.4</v>
      </c>
      <c r="B57" s="14" t="s">
        <v>385</v>
      </c>
      <c r="C57" s="34"/>
      <c r="D57" s="35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292</v>
      </c>
      <c r="B60" s="46" t="s">
        <v>52</v>
      </c>
      <c r="C60" s="37"/>
      <c r="D60" s="40"/>
      <c r="E60" s="146"/>
    </row>
    <row r="61" spans="1:5" ht="30">
      <c r="A61" s="16" t="s">
        <v>293</v>
      </c>
      <c r="B61" s="46" t="s">
        <v>54</v>
      </c>
      <c r="C61" s="37"/>
      <c r="D61" s="40"/>
      <c r="E61" s="146"/>
    </row>
    <row r="62" spans="1:5">
      <c r="A62" s="16" t="s">
        <v>294</v>
      </c>
      <c r="B62" s="46" t="s">
        <v>53</v>
      </c>
      <c r="C62" s="40"/>
      <c r="D62" s="40"/>
      <c r="E62" s="146"/>
    </row>
    <row r="63" spans="1:5">
      <c r="A63" s="16" t="s">
        <v>295</v>
      </c>
      <c r="B63" s="46" t="s">
        <v>27</v>
      </c>
      <c r="C63" s="37"/>
      <c r="D63" s="40"/>
      <c r="E63" s="146"/>
    </row>
    <row r="64" spans="1:5">
      <c r="A64" s="16" t="s">
        <v>321</v>
      </c>
      <c r="B64" s="196" t="s">
        <v>322</v>
      </c>
      <c r="C64" s="37"/>
      <c r="D64" s="197"/>
      <c r="E64" s="146"/>
    </row>
    <row r="65" spans="1:5">
      <c r="A65" s="13">
        <v>2</v>
      </c>
      <c r="B65" s="47" t="s">
        <v>106</v>
      </c>
      <c r="C65" s="245"/>
      <c r="D65" s="116">
        <f>SUM(D66:D71)</f>
        <v>0</v>
      </c>
      <c r="E65" s="146"/>
    </row>
    <row r="66" spans="1:5">
      <c r="A66" s="15">
        <v>2.1</v>
      </c>
      <c r="B66" s="48" t="s">
        <v>100</v>
      </c>
      <c r="C66" s="245"/>
      <c r="D66" s="42"/>
      <c r="E66" s="146"/>
    </row>
    <row r="67" spans="1:5">
      <c r="A67" s="15">
        <v>2.2000000000000002</v>
      </c>
      <c r="B67" s="48" t="s">
        <v>104</v>
      </c>
      <c r="C67" s="247"/>
      <c r="D67" s="43"/>
      <c r="E67" s="146"/>
    </row>
    <row r="68" spans="1:5">
      <c r="A68" s="15">
        <v>2.2999999999999998</v>
      </c>
      <c r="B68" s="48" t="s">
        <v>103</v>
      </c>
      <c r="C68" s="247"/>
      <c r="D68" s="43"/>
      <c r="E68" s="146"/>
    </row>
    <row r="69" spans="1:5">
      <c r="A69" s="15">
        <v>2.4</v>
      </c>
      <c r="B69" s="48" t="s">
        <v>105</v>
      </c>
      <c r="C69" s="247"/>
      <c r="D69" s="43"/>
      <c r="E69" s="146"/>
    </row>
    <row r="70" spans="1:5">
      <c r="A70" s="15">
        <v>2.5</v>
      </c>
      <c r="B70" s="48" t="s">
        <v>101</v>
      </c>
      <c r="C70" s="247"/>
      <c r="D70" s="43"/>
      <c r="E70" s="146"/>
    </row>
    <row r="71" spans="1:5">
      <c r="A71" s="15">
        <v>2.6</v>
      </c>
      <c r="B71" s="48" t="s">
        <v>102</v>
      </c>
      <c r="C71" s="247"/>
      <c r="D71" s="43"/>
      <c r="E71" s="146"/>
    </row>
    <row r="72" spans="1:5" s="2" customFormat="1">
      <c r="A72" s="13">
        <v>3</v>
      </c>
      <c r="B72" s="243" t="s">
        <v>404</v>
      </c>
      <c r="C72" s="246"/>
      <c r="D72" s="244"/>
      <c r="E72" s="103"/>
    </row>
    <row r="73" spans="1:5" s="2" customFormat="1">
      <c r="A73" s="13">
        <v>4</v>
      </c>
      <c r="B73" s="13" t="s">
        <v>247</v>
      </c>
      <c r="C73" s="246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248</v>
      </c>
      <c r="C74" s="8"/>
      <c r="D74" s="8"/>
      <c r="E74" s="103"/>
    </row>
    <row r="75" spans="1:5" s="2" customFormat="1">
      <c r="A75" s="15">
        <v>4.2</v>
      </c>
      <c r="B75" s="15" t="s">
        <v>249</v>
      </c>
      <c r="C75" s="8"/>
      <c r="D75" s="8"/>
      <c r="E75" s="103"/>
    </row>
    <row r="76" spans="1:5" s="2" customFormat="1">
      <c r="A76" s="13">
        <v>5</v>
      </c>
      <c r="B76" s="242" t="s">
        <v>274</v>
      </c>
      <c r="C76" s="8"/>
      <c r="D76" s="83"/>
      <c r="E76" s="103"/>
    </row>
    <row r="77" spans="1:5" s="2" customFormat="1">
      <c r="A77" s="342"/>
      <c r="B77" s="342"/>
      <c r="C77" s="12"/>
      <c r="D77" s="12"/>
      <c r="E77" s="103"/>
    </row>
    <row r="78" spans="1:5" s="2" customFormat="1">
      <c r="A78" s="564" t="s">
        <v>447</v>
      </c>
      <c r="B78" s="564"/>
      <c r="C78" s="564"/>
      <c r="D78" s="564"/>
      <c r="E78" s="103"/>
    </row>
    <row r="79" spans="1:5" s="2" customFormat="1">
      <c r="A79" s="342"/>
      <c r="B79" s="342"/>
      <c r="C79" s="12"/>
      <c r="D79" s="12"/>
      <c r="E79" s="103"/>
    </row>
    <row r="80" spans="1:5" s="23" customFormat="1" ht="12.75"/>
    <row r="81" spans="1:9" s="2" customFormat="1">
      <c r="A81" s="67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448</v>
      </c>
      <c r="D84" s="12"/>
      <c r="E84"/>
      <c r="F84"/>
      <c r="G84"/>
      <c r="H84"/>
      <c r="I84"/>
    </row>
    <row r="85" spans="1:9" s="2" customFormat="1">
      <c r="A85"/>
      <c r="B85" s="565" t="s">
        <v>449</v>
      </c>
      <c r="C85" s="565"/>
      <c r="D85" s="565"/>
      <c r="E85"/>
      <c r="F85"/>
      <c r="G85"/>
      <c r="H85"/>
      <c r="I85"/>
    </row>
    <row r="86" spans="1:9" customFormat="1" ht="12.75">
      <c r="B86" s="64" t="s">
        <v>450</v>
      </c>
    </row>
    <row r="87" spans="1:9" s="2" customFormat="1">
      <c r="A87" s="11"/>
      <c r="B87" s="565" t="s">
        <v>451</v>
      </c>
      <c r="C87" s="565"/>
      <c r="D87" s="56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19" sqref="B19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319</v>
      </c>
      <c r="B1" s="75"/>
      <c r="C1" s="561" t="s">
        <v>109</v>
      </c>
      <c r="D1" s="561"/>
      <c r="E1" s="89"/>
    </row>
    <row r="2" spans="1:5" s="6" customFormat="1">
      <c r="A2" s="72" t="s">
        <v>313</v>
      </c>
      <c r="B2" s="75"/>
      <c r="C2" s="559" t="str">
        <f>'ფორმა N1'!K2</f>
        <v>01/09/2020-31/10/2020</v>
      </c>
      <c r="D2" s="559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410" t="str">
        <f>'ფორმა N1'!A5</f>
        <v>საქ. ძალოვან ვეტერანთა და პატრიოტთა პოლიტიკური მოძრაობა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318</v>
      </c>
      <c r="C9" s="77" t="s">
        <v>10</v>
      </c>
      <c r="D9" s="77" t="s">
        <v>9</v>
      </c>
      <c r="E9" s="89"/>
    </row>
    <row r="10" spans="1:5" s="9" customFormat="1" ht="18">
      <c r="A10" s="96" t="s">
        <v>314</v>
      </c>
      <c r="B10" s="96"/>
      <c r="C10" s="4"/>
      <c r="D10" s="4"/>
      <c r="E10" s="91"/>
    </row>
    <row r="11" spans="1:5" s="10" customFormat="1">
      <c r="A11" s="96" t="s">
        <v>315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316</v>
      </c>
      <c r="B17" s="85" t="s">
        <v>651</v>
      </c>
      <c r="C17" s="4">
        <v>14000</v>
      </c>
      <c r="D17" s="4">
        <v>14000</v>
      </c>
      <c r="E17" s="92"/>
    </row>
    <row r="18" spans="1:5" s="10" customFormat="1" ht="18" customHeight="1">
      <c r="A18" s="96" t="s">
        <v>317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320</v>
      </c>
      <c r="C25" s="84">
        <f>SUM(C10:C24)</f>
        <v>14000</v>
      </c>
      <c r="D25" s="84">
        <f>SUM(D10:D24)</f>
        <v>14000</v>
      </c>
      <c r="E25" s="94"/>
    </row>
    <row r="26" spans="1:5">
      <c r="A26" s="44"/>
      <c r="B26" s="44"/>
    </row>
    <row r="27" spans="1:5">
      <c r="A27" s="2" t="s">
        <v>392</v>
      </c>
      <c r="E27" s="5"/>
    </row>
    <row r="28" spans="1:5">
      <c r="A28" s="2" t="s">
        <v>387</v>
      </c>
    </row>
    <row r="29" spans="1:5">
      <c r="A29" s="195" t="s">
        <v>388</v>
      </c>
    </row>
    <row r="30" spans="1:5">
      <c r="A30" s="195"/>
    </row>
    <row r="31" spans="1:5">
      <c r="A31" s="195" t="s">
        <v>333</v>
      </c>
    </row>
    <row r="32" spans="1:5" s="23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31" sqref="A31:XFD31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2" t="s">
        <v>423</v>
      </c>
      <c r="B1" s="72"/>
      <c r="C1" s="75"/>
      <c r="D1" s="75"/>
      <c r="E1" s="75"/>
      <c r="F1" s="75"/>
      <c r="G1" s="252"/>
      <c r="H1" s="252"/>
      <c r="I1" s="561" t="s">
        <v>109</v>
      </c>
      <c r="J1" s="561"/>
    </row>
    <row r="2" spans="1:10" ht="15">
      <c r="A2" s="74" t="s">
        <v>140</v>
      </c>
      <c r="B2" s="72"/>
      <c r="C2" s="75"/>
      <c r="D2" s="75"/>
      <c r="E2" s="75"/>
      <c r="F2" s="75"/>
      <c r="G2" s="252"/>
      <c r="H2" s="252"/>
      <c r="I2" s="559" t="str">
        <f>'ფორმა N1'!K2</f>
        <v>01/09/2020-31/10/2020</v>
      </c>
      <c r="J2" s="559"/>
    </row>
    <row r="3" spans="1:10" ht="15">
      <c r="A3" s="75" t="s">
        <v>269</v>
      </c>
      <c r="B3" s="75"/>
      <c r="C3" s="75"/>
      <c r="D3" s="75"/>
      <c r="E3" s="75"/>
      <c r="F3" s="75"/>
      <c r="G3" s="74"/>
      <c r="H3" s="74"/>
      <c r="I3" s="74"/>
    </row>
    <row r="4" spans="1:10" ht="15">
      <c r="A4" s="410" t="str">
        <f>'ფორმა N1'!A5</f>
        <v>საქ. ძალოვან ვეტერანთა და პატრიოტთა პოლიტიკური მოძრაობა</v>
      </c>
      <c r="B4" s="78"/>
      <c r="C4" s="78"/>
      <c r="D4" s="78"/>
      <c r="E4" s="78"/>
      <c r="F4" s="78"/>
      <c r="G4" s="79"/>
      <c r="H4" s="79"/>
      <c r="I4" s="79"/>
    </row>
    <row r="5" spans="1:10" ht="15">
      <c r="A5" s="251"/>
      <c r="B5" s="251"/>
      <c r="C5" s="251"/>
      <c r="D5" s="251"/>
      <c r="E5" s="251"/>
      <c r="F5" s="251"/>
      <c r="G5" s="76"/>
      <c r="H5" s="76"/>
      <c r="I5" s="76"/>
    </row>
    <row r="6" spans="1:10" ht="45">
      <c r="A6" s="88" t="s">
        <v>64</v>
      </c>
      <c r="B6" s="88" t="s">
        <v>324</v>
      </c>
      <c r="C6" s="88" t="s">
        <v>325</v>
      </c>
      <c r="D6" s="88" t="s">
        <v>227</v>
      </c>
      <c r="E6" s="88" t="s">
        <v>329</v>
      </c>
      <c r="F6" s="88" t="s">
        <v>332</v>
      </c>
      <c r="G6" s="77" t="s">
        <v>10</v>
      </c>
      <c r="H6" s="77" t="s">
        <v>9</v>
      </c>
      <c r="I6" s="77" t="s">
        <v>369</v>
      </c>
      <c r="J6" s="208" t="s">
        <v>331</v>
      </c>
    </row>
    <row r="7" spans="1:10" ht="15">
      <c r="A7" s="15">
        <v>1</v>
      </c>
      <c r="B7" s="413" t="s">
        <v>544</v>
      </c>
      <c r="C7" s="413" t="s">
        <v>495</v>
      </c>
      <c r="D7" s="472" t="s">
        <v>496</v>
      </c>
      <c r="E7" s="96" t="s">
        <v>536</v>
      </c>
      <c r="F7" s="474" t="s">
        <v>331</v>
      </c>
      <c r="G7" s="449">
        <v>3125</v>
      </c>
      <c r="H7" s="449">
        <v>3125</v>
      </c>
      <c r="I7" s="453">
        <v>625</v>
      </c>
      <c r="J7" s="208" t="s">
        <v>0</v>
      </c>
    </row>
    <row r="8" spans="1:10" ht="15">
      <c r="A8" s="15">
        <v>2</v>
      </c>
      <c r="B8" s="413" t="s">
        <v>497</v>
      </c>
      <c r="C8" s="413" t="s">
        <v>498</v>
      </c>
      <c r="D8" s="472" t="s">
        <v>499</v>
      </c>
      <c r="E8" s="455" t="s">
        <v>537</v>
      </c>
      <c r="F8" s="474" t="s">
        <v>331</v>
      </c>
      <c r="G8" s="449">
        <v>400</v>
      </c>
      <c r="H8" s="449">
        <v>400</v>
      </c>
      <c r="I8" s="453">
        <v>0</v>
      </c>
    </row>
    <row r="9" spans="1:10" ht="15">
      <c r="A9" s="15">
        <v>3</v>
      </c>
      <c r="B9" s="413" t="s">
        <v>500</v>
      </c>
      <c r="C9" s="413" t="s">
        <v>501</v>
      </c>
      <c r="D9" s="471" t="s">
        <v>502</v>
      </c>
      <c r="E9" s="473" t="s">
        <v>538</v>
      </c>
      <c r="F9" s="474" t="s">
        <v>331</v>
      </c>
      <c r="G9" s="449">
        <v>625</v>
      </c>
      <c r="H9" s="449">
        <v>625</v>
      </c>
      <c r="I9" s="453">
        <v>125</v>
      </c>
    </row>
    <row r="10" spans="1:10" ht="15">
      <c r="A10" s="15">
        <v>4</v>
      </c>
      <c r="B10" s="413" t="s">
        <v>503</v>
      </c>
      <c r="C10" s="413" t="s">
        <v>504</v>
      </c>
      <c r="D10" s="471" t="s">
        <v>534</v>
      </c>
      <c r="E10" s="96" t="s">
        <v>505</v>
      </c>
      <c r="F10" s="474" t="s">
        <v>331</v>
      </c>
      <c r="G10" s="449">
        <v>250</v>
      </c>
      <c r="H10" s="449">
        <v>250</v>
      </c>
      <c r="I10" s="453">
        <v>50</v>
      </c>
    </row>
    <row r="11" spans="1:10" ht="15">
      <c r="A11" s="15">
        <v>5</v>
      </c>
      <c r="B11" s="413" t="s">
        <v>506</v>
      </c>
      <c r="C11" s="413" t="s">
        <v>507</v>
      </c>
      <c r="D11" s="472" t="s">
        <v>508</v>
      </c>
      <c r="E11" s="473" t="s">
        <v>539</v>
      </c>
      <c r="F11" s="474" t="s">
        <v>331</v>
      </c>
      <c r="G11" s="449">
        <v>625</v>
      </c>
      <c r="H11" s="449">
        <v>625</v>
      </c>
      <c r="I11" s="453">
        <v>125</v>
      </c>
    </row>
    <row r="12" spans="1:10" ht="15">
      <c r="A12" s="15">
        <v>6</v>
      </c>
      <c r="B12" s="413" t="s">
        <v>509</v>
      </c>
      <c r="C12" s="413" t="s">
        <v>510</v>
      </c>
      <c r="D12" s="472" t="s">
        <v>511</v>
      </c>
      <c r="E12" s="454" t="s">
        <v>540</v>
      </c>
      <c r="F12" s="474" t="s">
        <v>331</v>
      </c>
      <c r="G12" s="450">
        <v>375</v>
      </c>
      <c r="H12" s="450">
        <v>375</v>
      </c>
      <c r="I12" s="453">
        <v>75</v>
      </c>
    </row>
    <row r="13" spans="1:10" ht="15">
      <c r="A13" s="15">
        <v>7</v>
      </c>
      <c r="B13" s="413" t="s">
        <v>512</v>
      </c>
      <c r="C13" s="413" t="s">
        <v>513</v>
      </c>
      <c r="D13" s="472" t="s">
        <v>514</v>
      </c>
      <c r="E13" s="454" t="s">
        <v>541</v>
      </c>
      <c r="F13" s="474" t="s">
        <v>331</v>
      </c>
      <c r="G13" s="451">
        <v>300</v>
      </c>
      <c r="H13" s="451">
        <v>300</v>
      </c>
      <c r="I13" s="453">
        <v>0</v>
      </c>
    </row>
    <row r="14" spans="1:10" ht="15">
      <c r="A14" s="15">
        <v>8</v>
      </c>
      <c r="B14" s="416" t="s">
        <v>515</v>
      </c>
      <c r="C14" s="416" t="s">
        <v>516</v>
      </c>
      <c r="D14" s="472" t="s">
        <v>517</v>
      </c>
      <c r="E14" s="418" t="s">
        <v>542</v>
      </c>
      <c r="F14" s="474" t="s">
        <v>331</v>
      </c>
      <c r="G14" s="452">
        <v>300</v>
      </c>
      <c r="H14" s="452">
        <v>300</v>
      </c>
      <c r="I14" s="453">
        <v>0</v>
      </c>
    </row>
    <row r="15" spans="1:10" ht="15">
      <c r="A15" s="15">
        <v>9</v>
      </c>
      <c r="B15" s="417" t="s">
        <v>518</v>
      </c>
      <c r="C15" s="417" t="s">
        <v>519</v>
      </c>
      <c r="D15" s="471" t="s">
        <v>533</v>
      </c>
      <c r="E15" s="96" t="s">
        <v>543</v>
      </c>
      <c r="F15" s="474" t="s">
        <v>331</v>
      </c>
      <c r="G15" s="449">
        <v>255.1</v>
      </c>
      <c r="H15" s="449">
        <v>255.1</v>
      </c>
      <c r="I15" s="453">
        <v>50</v>
      </c>
    </row>
    <row r="16" spans="1:10" ht="15">
      <c r="A16" s="15">
        <v>10</v>
      </c>
      <c r="B16" s="413" t="s">
        <v>544</v>
      </c>
      <c r="C16" s="413" t="s">
        <v>495</v>
      </c>
      <c r="D16" s="533" t="s">
        <v>496</v>
      </c>
      <c r="E16" s="96" t="s">
        <v>536</v>
      </c>
      <c r="F16" s="474" t="s">
        <v>331</v>
      </c>
      <c r="G16" s="449">
        <v>3125</v>
      </c>
      <c r="H16" s="449">
        <v>3125</v>
      </c>
      <c r="I16" s="453">
        <v>625</v>
      </c>
    </row>
    <row r="17" spans="1:9" ht="15">
      <c r="A17" s="96">
        <v>11</v>
      </c>
      <c r="B17" s="413" t="s">
        <v>497</v>
      </c>
      <c r="C17" s="413" t="s">
        <v>498</v>
      </c>
      <c r="D17" s="533" t="s">
        <v>499</v>
      </c>
      <c r="E17" s="455" t="s">
        <v>537</v>
      </c>
      <c r="F17" s="474" t="s">
        <v>331</v>
      </c>
      <c r="G17" s="449">
        <v>400</v>
      </c>
      <c r="H17" s="449">
        <v>400</v>
      </c>
      <c r="I17" s="453">
        <v>0</v>
      </c>
    </row>
    <row r="18" spans="1:9" ht="15">
      <c r="A18" s="96">
        <v>12</v>
      </c>
      <c r="B18" s="413" t="s">
        <v>500</v>
      </c>
      <c r="C18" s="413" t="s">
        <v>501</v>
      </c>
      <c r="D18" s="534" t="s">
        <v>502</v>
      </c>
      <c r="E18" s="473" t="s">
        <v>538</v>
      </c>
      <c r="F18" s="474" t="s">
        <v>331</v>
      </c>
      <c r="G18" s="449">
        <v>625</v>
      </c>
      <c r="H18" s="449">
        <v>625</v>
      </c>
      <c r="I18" s="453">
        <v>125</v>
      </c>
    </row>
    <row r="19" spans="1:9" ht="15">
      <c r="A19" s="96">
        <v>13</v>
      </c>
      <c r="B19" s="413" t="s">
        <v>503</v>
      </c>
      <c r="C19" s="413" t="s">
        <v>504</v>
      </c>
      <c r="D19" s="534" t="s">
        <v>534</v>
      </c>
      <c r="E19" s="96" t="s">
        <v>505</v>
      </c>
      <c r="F19" s="474" t="s">
        <v>331</v>
      </c>
      <c r="G19" s="449">
        <v>250</v>
      </c>
      <c r="H19" s="449">
        <v>250</v>
      </c>
      <c r="I19" s="453">
        <v>50</v>
      </c>
    </row>
    <row r="20" spans="1:9" ht="15">
      <c r="A20" s="96">
        <v>14</v>
      </c>
      <c r="B20" s="413" t="s">
        <v>506</v>
      </c>
      <c r="C20" s="413" t="s">
        <v>507</v>
      </c>
      <c r="D20" s="533" t="s">
        <v>508</v>
      </c>
      <c r="E20" s="473" t="s">
        <v>539</v>
      </c>
      <c r="F20" s="474" t="s">
        <v>331</v>
      </c>
      <c r="G20" s="449">
        <v>625</v>
      </c>
      <c r="H20" s="449">
        <v>625</v>
      </c>
      <c r="I20" s="453">
        <v>125</v>
      </c>
    </row>
    <row r="21" spans="1:9" ht="15">
      <c r="A21" s="96">
        <v>15</v>
      </c>
      <c r="B21" s="413" t="s">
        <v>509</v>
      </c>
      <c r="C21" s="413" t="s">
        <v>510</v>
      </c>
      <c r="D21" s="533" t="s">
        <v>511</v>
      </c>
      <c r="E21" s="454" t="s">
        <v>540</v>
      </c>
      <c r="F21" s="474" t="s">
        <v>331</v>
      </c>
      <c r="G21" s="450">
        <v>375</v>
      </c>
      <c r="H21" s="450">
        <v>375</v>
      </c>
      <c r="I21" s="453">
        <v>75</v>
      </c>
    </row>
    <row r="22" spans="1:9" ht="15">
      <c r="A22" s="96">
        <v>16</v>
      </c>
      <c r="B22" s="413" t="s">
        <v>512</v>
      </c>
      <c r="C22" s="413" t="s">
        <v>513</v>
      </c>
      <c r="D22" s="533" t="s">
        <v>514</v>
      </c>
      <c r="E22" s="454" t="s">
        <v>541</v>
      </c>
      <c r="F22" s="474" t="s">
        <v>331</v>
      </c>
      <c r="G22" s="451">
        <v>300</v>
      </c>
      <c r="H22" s="451">
        <v>300</v>
      </c>
      <c r="I22" s="453">
        <v>0</v>
      </c>
    </row>
    <row r="23" spans="1:9" ht="15">
      <c r="A23" s="96">
        <v>17</v>
      </c>
      <c r="B23" s="416" t="s">
        <v>515</v>
      </c>
      <c r="C23" s="416" t="s">
        <v>516</v>
      </c>
      <c r="D23" s="533" t="s">
        <v>517</v>
      </c>
      <c r="E23" s="418" t="s">
        <v>542</v>
      </c>
      <c r="F23" s="474" t="s">
        <v>331</v>
      </c>
      <c r="G23" s="452">
        <v>300</v>
      </c>
      <c r="H23" s="452">
        <v>300</v>
      </c>
      <c r="I23" s="453">
        <v>0</v>
      </c>
    </row>
    <row r="24" spans="1:9" ht="15">
      <c r="A24" s="96">
        <v>18</v>
      </c>
      <c r="B24" s="417" t="s">
        <v>518</v>
      </c>
      <c r="C24" s="417" t="s">
        <v>519</v>
      </c>
      <c r="D24" s="534" t="s">
        <v>533</v>
      </c>
      <c r="E24" s="96" t="s">
        <v>543</v>
      </c>
      <c r="F24" s="474" t="s">
        <v>331</v>
      </c>
      <c r="G24" s="449">
        <v>255.1</v>
      </c>
      <c r="H24" s="449">
        <v>255.1</v>
      </c>
      <c r="I24" s="453">
        <v>50</v>
      </c>
    </row>
    <row r="25" spans="1:9" ht="15">
      <c r="A25" s="85" t="s">
        <v>271</v>
      </c>
      <c r="B25" s="417"/>
      <c r="C25" s="417"/>
      <c r="D25" s="471"/>
      <c r="E25" s="96"/>
      <c r="F25" s="474"/>
      <c r="G25" s="449"/>
      <c r="H25" s="449"/>
      <c r="I25" s="453"/>
    </row>
    <row r="26" spans="1:9" ht="15">
      <c r="A26" s="85"/>
      <c r="B26" s="488"/>
      <c r="C26" s="415" t="s">
        <v>550</v>
      </c>
      <c r="D26" s="85"/>
      <c r="E26" s="456"/>
      <c r="F26" s="85"/>
      <c r="G26" s="96">
        <v>5.12</v>
      </c>
      <c r="H26" s="484">
        <v>5.12</v>
      </c>
      <c r="I26" s="484"/>
    </row>
    <row r="27" spans="1:9" ht="15">
      <c r="A27" s="489"/>
      <c r="B27" s="468"/>
      <c r="C27" s="415" t="s">
        <v>550</v>
      </c>
      <c r="D27" s="85"/>
      <c r="E27" s="456"/>
      <c r="F27" s="85"/>
      <c r="G27" s="535">
        <v>5.0999999999999996</v>
      </c>
      <c r="H27" s="536">
        <v>5.0999999999999996</v>
      </c>
      <c r="I27" s="453"/>
    </row>
    <row r="28" spans="1:9" ht="15">
      <c r="A28" s="490"/>
      <c r="B28" s="490"/>
      <c r="C28" s="469" t="s">
        <v>612</v>
      </c>
      <c r="D28" s="469"/>
      <c r="E28" s="469"/>
      <c r="F28" s="469"/>
      <c r="G28" s="457">
        <f>SUM(G7:G27)</f>
        <v>12520.420000000002</v>
      </c>
      <c r="H28" s="457">
        <f>SUM(H7:H27)</f>
        <v>12520.420000000002</v>
      </c>
      <c r="I28" s="537">
        <f>SUM(I7:I27)</f>
        <v>2100</v>
      </c>
    </row>
    <row r="29" spans="1:9" ht="15">
      <c r="A29" s="490"/>
      <c r="B29" s="490"/>
      <c r="C29" s="490"/>
      <c r="D29" s="490"/>
      <c r="E29" s="490"/>
      <c r="F29" s="490"/>
      <c r="G29" s="490"/>
      <c r="H29" s="490"/>
      <c r="I29" s="4"/>
    </row>
    <row r="30" spans="1:9" ht="30">
      <c r="A30" s="490"/>
      <c r="B30" s="85"/>
      <c r="C30" s="85" t="s">
        <v>611</v>
      </c>
      <c r="D30" s="85"/>
      <c r="E30" s="85"/>
      <c r="F30" s="96"/>
      <c r="G30" s="4">
        <v>380850</v>
      </c>
      <c r="H30" s="4">
        <v>380850</v>
      </c>
      <c r="I30" s="4">
        <v>76170</v>
      </c>
    </row>
    <row r="31" spans="1:9" ht="15">
      <c r="A31" s="488"/>
      <c r="B31" s="488"/>
      <c r="C31" s="448"/>
      <c r="D31" s="448"/>
      <c r="E31" s="448"/>
      <c r="F31" s="448"/>
      <c r="G31" s="491">
        <f>G28+G30</f>
        <v>393370.42</v>
      </c>
      <c r="H31" s="491">
        <f>H28+H30</f>
        <v>393370.42</v>
      </c>
      <c r="I31" s="491">
        <f>I28+I30</f>
        <v>78270</v>
      </c>
    </row>
    <row r="32" spans="1:9" ht="15">
      <c r="A32" s="184" t="s">
        <v>107</v>
      </c>
      <c r="B32" s="184"/>
      <c r="C32" s="178"/>
      <c r="D32" s="178"/>
      <c r="E32" s="178"/>
      <c r="F32" s="178"/>
      <c r="G32" s="178"/>
      <c r="H32" s="178"/>
      <c r="I32" s="178"/>
    </row>
    <row r="33" spans="1:9" ht="15">
      <c r="A33" s="178"/>
      <c r="B33" s="178"/>
      <c r="C33" s="178"/>
      <c r="D33" s="178"/>
      <c r="E33" s="178"/>
      <c r="F33" s="178"/>
      <c r="G33" s="178"/>
      <c r="H33" s="178"/>
      <c r="I33" s="178"/>
    </row>
    <row r="34" spans="1:9" ht="15">
      <c r="A34" s="178"/>
      <c r="B34" s="178"/>
      <c r="C34" s="178"/>
      <c r="D34" s="178"/>
      <c r="E34" s="182"/>
      <c r="F34" s="182"/>
      <c r="G34" s="182"/>
      <c r="H34" s="178"/>
      <c r="I34" s="178"/>
    </row>
    <row r="35" spans="1:9" ht="15">
      <c r="A35" s="184"/>
      <c r="B35" s="184"/>
      <c r="C35" s="184" t="s">
        <v>368</v>
      </c>
      <c r="D35" s="184"/>
      <c r="E35" s="184"/>
      <c r="F35" s="184"/>
      <c r="G35" s="184"/>
      <c r="H35" s="178"/>
      <c r="I35" s="178"/>
    </row>
    <row r="36" spans="1:9" ht="15">
      <c r="A36" s="178"/>
      <c r="B36" s="178"/>
      <c r="C36" s="178" t="s">
        <v>367</v>
      </c>
      <c r="D36" s="178"/>
      <c r="E36" s="178"/>
      <c r="F36" s="178"/>
      <c r="G36" s="178"/>
      <c r="H36" s="178"/>
      <c r="I36" s="178"/>
    </row>
    <row r="37" spans="1:9">
      <c r="A37" s="186"/>
      <c r="B37" s="186"/>
      <c r="C37" s="186" t="s">
        <v>139</v>
      </c>
      <c r="D37" s="186"/>
      <c r="E37" s="186"/>
      <c r="F37" s="186"/>
      <c r="G37" s="186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7:C13 B16:C22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topLeftCell="A10" zoomScale="80" zoomScaleSheetLayoutView="80" workbookViewId="0">
      <selection activeCell="H39" sqref="H39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424</v>
      </c>
      <c r="B1" s="75"/>
      <c r="C1" s="75"/>
      <c r="D1" s="75"/>
      <c r="E1" s="75"/>
      <c r="F1" s="75"/>
      <c r="G1" s="561" t="s">
        <v>109</v>
      </c>
      <c r="H1" s="561"/>
      <c r="I1" s="347"/>
    </row>
    <row r="2" spans="1:9" ht="15">
      <c r="A2" s="74" t="s">
        <v>140</v>
      </c>
      <c r="B2" s="75"/>
      <c r="C2" s="75"/>
      <c r="D2" s="75"/>
      <c r="E2" s="75"/>
      <c r="F2" s="75"/>
      <c r="G2" s="559" t="str">
        <f>'ფორმა N1'!K2</f>
        <v>01/09/2020-31/10/2020</v>
      </c>
      <c r="H2" s="559"/>
      <c r="I2" s="74"/>
    </row>
    <row r="3" spans="1:9" ht="15">
      <c r="A3" s="74"/>
      <c r="B3" s="74"/>
      <c r="C3" s="74"/>
      <c r="D3" s="74"/>
      <c r="E3" s="74"/>
      <c r="F3" s="74"/>
      <c r="G3" s="252"/>
      <c r="H3" s="252"/>
      <c r="I3" s="347"/>
    </row>
    <row r="4" spans="1:9" ht="15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410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1"/>
      <c r="B7" s="251"/>
      <c r="C7" s="251"/>
      <c r="D7" s="251"/>
      <c r="E7" s="251"/>
      <c r="F7" s="251"/>
      <c r="G7" s="76"/>
      <c r="H7" s="76"/>
      <c r="I7" s="347"/>
    </row>
    <row r="8" spans="1:9" ht="45">
      <c r="A8" s="343" t="s">
        <v>64</v>
      </c>
      <c r="B8" s="77" t="s">
        <v>324</v>
      </c>
      <c r="C8" s="88" t="s">
        <v>325</v>
      </c>
      <c r="D8" s="88" t="s">
        <v>227</v>
      </c>
      <c r="E8" s="88" t="s">
        <v>328</v>
      </c>
      <c r="F8" s="88" t="s">
        <v>327</v>
      </c>
      <c r="G8" s="88" t="s">
        <v>364</v>
      </c>
      <c r="H8" s="77" t="s">
        <v>10</v>
      </c>
      <c r="I8" s="77" t="s">
        <v>9</v>
      </c>
    </row>
    <row r="9" spans="1:9">
      <c r="A9" s="344"/>
      <c r="B9" s="422" t="s">
        <v>559</v>
      </c>
      <c r="C9" s="422" t="s">
        <v>560</v>
      </c>
      <c r="D9" s="419" t="s">
        <v>566</v>
      </c>
      <c r="E9" s="420" t="s">
        <v>549</v>
      </c>
      <c r="F9" s="486" t="s">
        <v>570</v>
      </c>
      <c r="G9" s="424" t="s">
        <v>573</v>
      </c>
      <c r="H9" s="498">
        <v>150</v>
      </c>
      <c r="I9" s="498">
        <v>150</v>
      </c>
    </row>
    <row r="10" spans="1:9" ht="30">
      <c r="A10" s="344"/>
      <c r="B10" s="492" t="s">
        <v>561</v>
      </c>
      <c r="C10" s="492" t="s">
        <v>562</v>
      </c>
      <c r="D10" s="501" t="s">
        <v>567</v>
      </c>
      <c r="E10" s="420" t="s">
        <v>549</v>
      </c>
      <c r="F10" s="486" t="s">
        <v>570</v>
      </c>
      <c r="G10" s="499" t="s">
        <v>573</v>
      </c>
      <c r="H10" s="498">
        <v>150</v>
      </c>
      <c r="I10" s="498">
        <v>150</v>
      </c>
    </row>
    <row r="11" spans="1:9" ht="15">
      <c r="A11" s="344"/>
      <c r="B11" s="418" t="s">
        <v>556</v>
      </c>
      <c r="C11" s="418" t="s">
        <v>557</v>
      </c>
      <c r="D11" s="502" t="s">
        <v>558</v>
      </c>
      <c r="E11" s="420" t="s">
        <v>549</v>
      </c>
      <c r="F11" s="486" t="s">
        <v>570</v>
      </c>
      <c r="G11" s="499" t="s">
        <v>573</v>
      </c>
      <c r="H11" s="498">
        <v>150</v>
      </c>
      <c r="I11" s="498">
        <v>150</v>
      </c>
    </row>
    <row r="12" spans="1:9" ht="25.5">
      <c r="A12" s="344"/>
      <c r="B12" s="493" t="s">
        <v>552</v>
      </c>
      <c r="C12" s="493" t="s">
        <v>498</v>
      </c>
      <c r="D12" s="503" t="s">
        <v>555</v>
      </c>
      <c r="E12" s="420" t="s">
        <v>549</v>
      </c>
      <c r="F12" s="486" t="s">
        <v>570</v>
      </c>
      <c r="G12" s="499" t="s">
        <v>573</v>
      </c>
      <c r="H12" s="498">
        <v>150</v>
      </c>
      <c r="I12" s="498">
        <v>150</v>
      </c>
    </row>
    <row r="13" spans="1:9">
      <c r="A13" s="344"/>
      <c r="B13" s="424" t="s">
        <v>563</v>
      </c>
      <c r="C13" s="424" t="s">
        <v>564</v>
      </c>
      <c r="D13" s="419" t="s">
        <v>568</v>
      </c>
      <c r="E13" s="420" t="s">
        <v>549</v>
      </c>
      <c r="F13" s="486" t="s">
        <v>571</v>
      </c>
      <c r="G13" s="499" t="s">
        <v>574</v>
      </c>
      <c r="H13" s="498">
        <v>150</v>
      </c>
      <c r="I13" s="498">
        <v>150</v>
      </c>
    </row>
    <row r="14" spans="1:9">
      <c r="A14" s="344"/>
      <c r="B14" s="418" t="s">
        <v>551</v>
      </c>
      <c r="C14" s="418" t="s">
        <v>516</v>
      </c>
      <c r="D14" s="422">
        <v>20001014023</v>
      </c>
      <c r="E14" s="420" t="s">
        <v>549</v>
      </c>
      <c r="F14" s="486" t="s">
        <v>571</v>
      </c>
      <c r="G14" s="499" t="s">
        <v>574</v>
      </c>
      <c r="H14" s="498">
        <v>150</v>
      </c>
      <c r="I14" s="498">
        <v>150</v>
      </c>
    </row>
    <row r="15" spans="1:9">
      <c r="A15" s="344"/>
      <c r="B15" s="494" t="s">
        <v>512</v>
      </c>
      <c r="C15" s="494" t="s">
        <v>565</v>
      </c>
      <c r="D15" s="419" t="s">
        <v>569</v>
      </c>
      <c r="E15" s="420" t="s">
        <v>549</v>
      </c>
      <c r="F15" s="486" t="s">
        <v>571</v>
      </c>
      <c r="G15" s="499" t="s">
        <v>575</v>
      </c>
      <c r="H15" s="420">
        <v>150</v>
      </c>
      <c r="I15" s="420">
        <v>150</v>
      </c>
    </row>
    <row r="16" spans="1:9" ht="25.5">
      <c r="A16" s="344"/>
      <c r="B16" s="495" t="s">
        <v>545</v>
      </c>
      <c r="C16" s="495" t="s">
        <v>546</v>
      </c>
      <c r="D16" s="504" t="s">
        <v>547</v>
      </c>
      <c r="E16" s="420" t="s">
        <v>549</v>
      </c>
      <c r="F16" s="496" t="s">
        <v>571</v>
      </c>
      <c r="G16" s="499" t="s">
        <v>575</v>
      </c>
      <c r="H16" s="507">
        <v>150</v>
      </c>
      <c r="I16" s="507">
        <v>150</v>
      </c>
    </row>
    <row r="17" spans="1:10" ht="15">
      <c r="A17" s="344"/>
      <c r="B17" s="495" t="s">
        <v>500</v>
      </c>
      <c r="C17" s="495" t="s">
        <v>501</v>
      </c>
      <c r="D17" s="505">
        <v>1011037455</v>
      </c>
      <c r="E17" s="420" t="s">
        <v>549</v>
      </c>
      <c r="F17" s="496" t="s">
        <v>572</v>
      </c>
      <c r="G17" s="500" t="s">
        <v>576</v>
      </c>
      <c r="H17" s="507">
        <v>100</v>
      </c>
      <c r="I17" s="507">
        <v>100</v>
      </c>
    </row>
    <row r="18" spans="1:10" ht="15">
      <c r="A18" s="344"/>
      <c r="B18" s="418" t="s">
        <v>553</v>
      </c>
      <c r="C18" s="418" t="s">
        <v>554</v>
      </c>
      <c r="D18" s="506">
        <v>16001000429</v>
      </c>
      <c r="E18" s="420" t="s">
        <v>549</v>
      </c>
      <c r="F18" s="497" t="s">
        <v>572</v>
      </c>
      <c r="G18" s="500" t="s">
        <v>576</v>
      </c>
      <c r="H18" s="507">
        <v>100</v>
      </c>
      <c r="I18" s="507">
        <v>100</v>
      </c>
    </row>
    <row r="19" spans="1:10" ht="15">
      <c r="A19" s="344"/>
      <c r="B19" s="425" t="s">
        <v>509</v>
      </c>
      <c r="C19" s="425" t="s">
        <v>510</v>
      </c>
      <c r="D19" s="426" t="s">
        <v>511</v>
      </c>
      <c r="E19" s="420" t="s">
        <v>549</v>
      </c>
      <c r="F19" s="496" t="s">
        <v>572</v>
      </c>
      <c r="G19" s="500" t="s">
        <v>576</v>
      </c>
      <c r="H19" s="507">
        <v>100</v>
      </c>
      <c r="I19" s="507">
        <v>100</v>
      </c>
      <c r="J19">
        <v>1500</v>
      </c>
    </row>
    <row r="20" spans="1:10" ht="15">
      <c r="A20" s="541"/>
      <c r="B20" s="418" t="s">
        <v>559</v>
      </c>
      <c r="C20" s="418" t="s">
        <v>560</v>
      </c>
      <c r="D20" s="487" t="s">
        <v>566</v>
      </c>
      <c r="E20" s="96" t="s">
        <v>549</v>
      </c>
      <c r="F20" s="420" t="s">
        <v>613</v>
      </c>
      <c r="G20" s="420" t="s">
        <v>614</v>
      </c>
      <c r="H20" s="420">
        <v>150</v>
      </c>
      <c r="I20" s="420">
        <v>150</v>
      </c>
    </row>
    <row r="21" spans="1:10" ht="25.5">
      <c r="A21" s="344"/>
      <c r="B21" s="418" t="s">
        <v>561</v>
      </c>
      <c r="C21" s="418" t="s">
        <v>562</v>
      </c>
      <c r="D21" s="538" t="s">
        <v>567</v>
      </c>
      <c r="E21" s="96" t="s">
        <v>549</v>
      </c>
      <c r="F21" s="420" t="s">
        <v>615</v>
      </c>
      <c r="G21" s="420" t="s">
        <v>616</v>
      </c>
      <c r="H21" s="420">
        <v>150</v>
      </c>
      <c r="I21" s="420">
        <v>150</v>
      </c>
    </row>
    <row r="22" spans="1:10" ht="25.5">
      <c r="A22" s="344"/>
      <c r="B22" s="418" t="s">
        <v>552</v>
      </c>
      <c r="C22" s="418" t="s">
        <v>498</v>
      </c>
      <c r="D22" s="539" t="s">
        <v>555</v>
      </c>
      <c r="E22" s="96" t="s">
        <v>549</v>
      </c>
      <c r="F22" s="420" t="s">
        <v>613</v>
      </c>
      <c r="G22" s="420" t="s">
        <v>614</v>
      </c>
      <c r="H22" s="420">
        <v>150</v>
      </c>
      <c r="I22" s="420">
        <v>150</v>
      </c>
    </row>
    <row r="23" spans="1:10" ht="15">
      <c r="A23" s="344"/>
      <c r="B23" s="418" t="s">
        <v>563</v>
      </c>
      <c r="C23" s="418" t="s">
        <v>564</v>
      </c>
      <c r="D23" s="487" t="s">
        <v>568</v>
      </c>
      <c r="E23" s="96" t="s">
        <v>549</v>
      </c>
      <c r="F23" s="420" t="s">
        <v>615</v>
      </c>
      <c r="G23" s="420" t="s">
        <v>616</v>
      </c>
      <c r="H23" s="420">
        <v>150</v>
      </c>
      <c r="I23" s="420">
        <v>150</v>
      </c>
    </row>
    <row r="24" spans="1:10" ht="15">
      <c r="A24" s="344"/>
      <c r="B24" s="418" t="s">
        <v>553</v>
      </c>
      <c r="C24" s="418" t="s">
        <v>554</v>
      </c>
      <c r="D24" s="422">
        <v>16001000429</v>
      </c>
      <c r="E24" s="96" t="s">
        <v>549</v>
      </c>
      <c r="F24" s="420" t="s">
        <v>613</v>
      </c>
      <c r="G24" s="420" t="s">
        <v>614</v>
      </c>
      <c r="H24" s="420">
        <v>150</v>
      </c>
      <c r="I24" s="420">
        <v>150</v>
      </c>
    </row>
    <row r="25" spans="1:10" ht="15">
      <c r="A25" s="344"/>
      <c r="B25" s="418" t="s">
        <v>617</v>
      </c>
      <c r="C25" s="418" t="s">
        <v>618</v>
      </c>
      <c r="D25" s="423">
        <v>1611106700</v>
      </c>
      <c r="E25" s="96" t="s">
        <v>549</v>
      </c>
      <c r="F25" s="420" t="s">
        <v>615</v>
      </c>
      <c r="G25" s="420" t="s">
        <v>616</v>
      </c>
      <c r="H25" s="420">
        <v>150</v>
      </c>
      <c r="I25" s="420">
        <v>150</v>
      </c>
    </row>
    <row r="26" spans="1:10" ht="15">
      <c r="A26" s="344"/>
      <c r="B26" s="418" t="s">
        <v>512</v>
      </c>
      <c r="C26" s="418" t="s">
        <v>565</v>
      </c>
      <c r="D26" s="419" t="s">
        <v>569</v>
      </c>
      <c r="E26" s="96" t="s">
        <v>549</v>
      </c>
      <c r="F26" s="420" t="s">
        <v>613</v>
      </c>
      <c r="G26" s="420" t="s">
        <v>614</v>
      </c>
      <c r="H26" s="420">
        <v>150</v>
      </c>
      <c r="I26" s="420">
        <v>150</v>
      </c>
    </row>
    <row r="27" spans="1:10" ht="15">
      <c r="A27" s="344"/>
      <c r="B27" s="418" t="s">
        <v>619</v>
      </c>
      <c r="C27" s="418" t="s">
        <v>620</v>
      </c>
      <c r="D27" s="487" t="s">
        <v>621</v>
      </c>
      <c r="E27" s="96" t="s">
        <v>549</v>
      </c>
      <c r="F27" s="420" t="s">
        <v>572</v>
      </c>
      <c r="G27" s="420" t="s">
        <v>622</v>
      </c>
      <c r="H27" s="420">
        <v>100</v>
      </c>
      <c r="I27" s="420">
        <v>100</v>
      </c>
    </row>
    <row r="28" spans="1:10" ht="15">
      <c r="A28" s="344"/>
      <c r="B28" s="422" t="s">
        <v>500</v>
      </c>
      <c r="C28" s="422" t="s">
        <v>501</v>
      </c>
      <c r="D28" s="419" t="s">
        <v>502</v>
      </c>
      <c r="E28" s="96" t="s">
        <v>549</v>
      </c>
      <c r="F28" s="420" t="s">
        <v>613</v>
      </c>
      <c r="G28" s="420" t="s">
        <v>614</v>
      </c>
      <c r="H28" s="420">
        <v>150</v>
      </c>
      <c r="I28" s="420">
        <v>150</v>
      </c>
    </row>
    <row r="29" spans="1:10" ht="15">
      <c r="A29" s="344"/>
      <c r="B29" s="418" t="s">
        <v>623</v>
      </c>
      <c r="C29" s="418" t="s">
        <v>624</v>
      </c>
      <c r="D29" s="422">
        <v>62001012403</v>
      </c>
      <c r="E29" s="96" t="s">
        <v>549</v>
      </c>
      <c r="F29" s="420" t="s">
        <v>615</v>
      </c>
      <c r="G29" s="420" t="s">
        <v>616</v>
      </c>
      <c r="H29" s="420">
        <v>100</v>
      </c>
      <c r="I29" s="420">
        <v>100</v>
      </c>
    </row>
    <row r="30" spans="1:10" ht="25.5">
      <c r="A30" s="344"/>
      <c r="B30" s="422" t="s">
        <v>625</v>
      </c>
      <c r="C30" s="422" t="s">
        <v>626</v>
      </c>
      <c r="D30" s="423" t="s">
        <v>627</v>
      </c>
      <c r="E30" s="96" t="s">
        <v>549</v>
      </c>
      <c r="F30" s="420" t="s">
        <v>615</v>
      </c>
      <c r="G30" s="420" t="s">
        <v>616</v>
      </c>
      <c r="H30" s="420">
        <v>150</v>
      </c>
      <c r="I30" s="420">
        <v>150</v>
      </c>
    </row>
    <row r="31" spans="1:10" ht="15">
      <c r="A31" s="344"/>
      <c r="B31" s="418" t="s">
        <v>628</v>
      </c>
      <c r="C31" s="418" t="s">
        <v>629</v>
      </c>
      <c r="D31" s="540" t="s">
        <v>630</v>
      </c>
      <c r="E31" s="96"/>
      <c r="F31" s="420" t="s">
        <v>615</v>
      </c>
      <c r="G31" s="420" t="s">
        <v>616</v>
      </c>
      <c r="H31" s="420">
        <v>150</v>
      </c>
      <c r="I31" s="420">
        <v>150</v>
      </c>
      <c r="J31">
        <v>1700</v>
      </c>
    </row>
    <row r="32" spans="1:10">
      <c r="A32" s="344"/>
      <c r="B32" s="418"/>
      <c r="C32" s="418"/>
      <c r="D32" s="419"/>
      <c r="E32" s="420"/>
      <c r="F32" s="420"/>
      <c r="G32" s="420"/>
      <c r="H32" s="421"/>
      <c r="I32" s="421"/>
    </row>
    <row r="33" spans="1:9" ht="15">
      <c r="A33" s="344"/>
      <c r="B33" s="345"/>
      <c r="C33" s="85"/>
      <c r="D33" s="85"/>
      <c r="E33" s="85"/>
      <c r="F33" s="85"/>
      <c r="G33" s="85"/>
      <c r="H33" s="4"/>
      <c r="I33" s="4"/>
    </row>
    <row r="34" spans="1:9" ht="15">
      <c r="A34" s="344"/>
      <c r="B34" s="345"/>
      <c r="C34" s="85"/>
      <c r="D34" s="85"/>
      <c r="E34" s="85"/>
      <c r="F34" s="85"/>
      <c r="G34" s="85"/>
      <c r="H34" s="4"/>
      <c r="I34" s="4"/>
    </row>
    <row r="35" spans="1:9" ht="15">
      <c r="A35" s="344"/>
      <c r="B35" s="345"/>
      <c r="C35" s="85"/>
      <c r="D35" s="85"/>
      <c r="E35" s="85"/>
      <c r="F35" s="85"/>
      <c r="G35" s="85"/>
      <c r="H35" s="4"/>
      <c r="I35" s="4"/>
    </row>
    <row r="36" spans="1:9" ht="15">
      <c r="A36" s="344"/>
      <c r="B36" s="346"/>
      <c r="C36" s="97"/>
      <c r="D36" s="97"/>
      <c r="E36" s="97"/>
      <c r="F36" s="97"/>
      <c r="G36" s="97" t="s">
        <v>323</v>
      </c>
      <c r="H36" s="84">
        <f>SUM(H9:H35)</f>
        <v>3200</v>
      </c>
      <c r="I36" s="84">
        <f>SUM(I9:I35)</f>
        <v>3200</v>
      </c>
    </row>
    <row r="37" spans="1:9" ht="15">
      <c r="A37" s="44"/>
      <c r="B37" s="44"/>
      <c r="C37" s="44"/>
      <c r="D37" s="44"/>
      <c r="E37" s="44"/>
      <c r="F37" s="44"/>
      <c r="G37" s="2"/>
      <c r="H37" s="2"/>
    </row>
    <row r="38" spans="1:9" ht="15">
      <c r="A38" s="195" t="s">
        <v>425</v>
      </c>
      <c r="B38" s="44"/>
      <c r="C38" s="44"/>
      <c r="D38" s="44"/>
      <c r="E38" s="44"/>
      <c r="F38" s="44"/>
      <c r="G38" s="2"/>
      <c r="H38" s="2"/>
    </row>
    <row r="39" spans="1:9" ht="15">
      <c r="A39" s="195"/>
      <c r="B39" s="44"/>
      <c r="C39" s="44"/>
      <c r="D39" s="44"/>
      <c r="E39" s="44"/>
      <c r="F39" s="44"/>
      <c r="G39" s="2"/>
      <c r="H39" s="2"/>
    </row>
    <row r="40" spans="1:9" ht="15">
      <c r="A40" s="195"/>
      <c r="B40" s="2"/>
      <c r="C40" s="2"/>
      <c r="D40" s="2"/>
      <c r="E40" s="2"/>
      <c r="F40" s="2"/>
      <c r="G40" s="2"/>
      <c r="H40" s="2"/>
    </row>
    <row r="41" spans="1:9" ht="15">
      <c r="A41" s="195"/>
      <c r="B41" s="2"/>
      <c r="C41" s="2"/>
      <c r="D41" s="2"/>
      <c r="E41" s="2"/>
      <c r="F41" s="2"/>
      <c r="G41" s="2"/>
      <c r="H41" s="2"/>
    </row>
    <row r="42" spans="1:9">
      <c r="A42" s="23"/>
      <c r="B42" s="23"/>
      <c r="C42" s="23"/>
      <c r="D42" s="23"/>
      <c r="E42" s="23"/>
      <c r="F42" s="23"/>
      <c r="G42" s="23"/>
      <c r="H42" s="23"/>
    </row>
    <row r="43" spans="1:9" ht="15">
      <c r="A43" s="67" t="s">
        <v>107</v>
      </c>
      <c r="B43" s="2"/>
      <c r="C43" s="2"/>
      <c r="D43" s="2"/>
      <c r="E43" s="2"/>
      <c r="F43" s="2"/>
      <c r="G43" s="2"/>
      <c r="H43" s="2"/>
    </row>
    <row r="44" spans="1:9" ht="15">
      <c r="A44" s="2"/>
      <c r="B44" s="2"/>
      <c r="C44" s="2"/>
      <c r="D44" s="2"/>
      <c r="E44" s="2"/>
      <c r="F44" s="2"/>
      <c r="G44" s="2"/>
      <c r="H44" s="2"/>
    </row>
    <row r="45" spans="1:9" ht="15">
      <c r="A45" s="2"/>
      <c r="B45" s="2"/>
      <c r="C45" s="2"/>
      <c r="D45" s="2"/>
      <c r="E45" s="2"/>
      <c r="F45" s="2"/>
      <c r="G45" s="2"/>
      <c r="H45" s="12"/>
    </row>
    <row r="46" spans="1:9" ht="15">
      <c r="A46" s="67"/>
      <c r="B46" s="67" t="s">
        <v>266</v>
      </c>
      <c r="C46" s="67"/>
      <c r="D46" s="67"/>
      <c r="E46" s="67"/>
      <c r="F46" s="67"/>
      <c r="G46" s="2"/>
      <c r="H46" s="12"/>
    </row>
    <row r="47" spans="1:9" ht="15">
      <c r="A47" s="2"/>
      <c r="B47" s="2" t="s">
        <v>265</v>
      </c>
      <c r="C47" s="2"/>
      <c r="D47" s="2"/>
      <c r="E47" s="2"/>
      <c r="F47" s="2"/>
      <c r="G47" s="2"/>
      <c r="H47" s="12"/>
    </row>
    <row r="48" spans="1:9">
      <c r="A48" s="64"/>
      <c r="B48" s="64" t="s">
        <v>139</v>
      </c>
      <c r="C48" s="64"/>
      <c r="D48" s="64"/>
      <c r="E48" s="64"/>
      <c r="F48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7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2" t="s">
        <v>426</v>
      </c>
      <c r="B1" s="72"/>
      <c r="C1" s="75"/>
      <c r="D1" s="75"/>
      <c r="E1" s="75"/>
      <c r="F1" s="75"/>
      <c r="G1" s="561" t="s">
        <v>109</v>
      </c>
      <c r="H1" s="561"/>
    </row>
    <row r="2" spans="1:10" ht="15">
      <c r="A2" s="74" t="s">
        <v>140</v>
      </c>
      <c r="B2" s="72"/>
      <c r="C2" s="75"/>
      <c r="D2" s="75"/>
      <c r="E2" s="75"/>
      <c r="F2" s="75"/>
      <c r="G2" s="559" t="str">
        <f>'ფორმა N1'!K2</f>
        <v>01/09/2020-31/10/2020</v>
      </c>
      <c r="H2" s="559"/>
    </row>
    <row r="3" spans="1:10" ht="15">
      <c r="A3" s="74"/>
      <c r="B3" s="74"/>
      <c r="C3" s="74"/>
      <c r="D3" s="74"/>
      <c r="E3" s="74"/>
      <c r="F3" s="74"/>
      <c r="G3" s="252"/>
      <c r="H3" s="252"/>
    </row>
    <row r="4" spans="1:10" ht="15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>
      <c r="A5" s="410" t="str">
        <f>'ფორმა N1'!A5</f>
        <v>საქ. ძალოვან ვეტერანთა და პატრიოტთა პოლიტიკური მოძრაობა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1"/>
      <c r="B7" s="251"/>
      <c r="C7" s="251"/>
      <c r="D7" s="251"/>
      <c r="E7" s="251"/>
      <c r="F7" s="251"/>
      <c r="G7" s="76"/>
      <c r="H7" s="76"/>
    </row>
    <row r="8" spans="1:10" ht="30">
      <c r="A8" s="88" t="s">
        <v>64</v>
      </c>
      <c r="B8" s="88" t="s">
        <v>324</v>
      </c>
      <c r="C8" s="88" t="s">
        <v>325</v>
      </c>
      <c r="D8" s="88" t="s">
        <v>227</v>
      </c>
      <c r="E8" s="88" t="s">
        <v>332</v>
      </c>
      <c r="F8" s="88" t="s">
        <v>326</v>
      </c>
      <c r="G8" s="77" t="s">
        <v>10</v>
      </c>
      <c r="H8" s="77" t="s">
        <v>9</v>
      </c>
      <c r="J8" s="208" t="s">
        <v>331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8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330</v>
      </c>
      <c r="G34" s="84">
        <f>SUM(G9:G33)</f>
        <v>0</v>
      </c>
      <c r="H34" s="84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78"/>
      <c r="I35" s="178"/>
    </row>
    <row r="36" spans="1:9" ht="15">
      <c r="A36" s="207" t="s">
        <v>427</v>
      </c>
      <c r="B36" s="207"/>
      <c r="C36" s="206"/>
      <c r="D36" s="206"/>
      <c r="E36" s="206"/>
      <c r="F36" s="206"/>
      <c r="G36" s="206"/>
      <c r="H36" s="178"/>
      <c r="I36" s="178"/>
    </row>
    <row r="37" spans="1:9" ht="15">
      <c r="A37" s="207"/>
      <c r="B37" s="207"/>
      <c r="C37" s="206"/>
      <c r="D37" s="206"/>
      <c r="E37" s="206"/>
      <c r="F37" s="206"/>
      <c r="G37" s="206"/>
      <c r="H37" s="178"/>
      <c r="I37" s="178"/>
    </row>
    <row r="38" spans="1:9" ht="15">
      <c r="A38" s="207"/>
      <c r="B38" s="207"/>
      <c r="C38" s="178"/>
      <c r="D38" s="178"/>
      <c r="E38" s="178"/>
      <c r="F38" s="178"/>
      <c r="G38" s="178"/>
      <c r="H38" s="178"/>
      <c r="I38" s="178"/>
    </row>
    <row r="39" spans="1:9" ht="15">
      <c r="A39" s="207"/>
      <c r="B39" s="207"/>
      <c r="C39" s="178"/>
      <c r="D39" s="178"/>
      <c r="E39" s="178"/>
      <c r="F39" s="178"/>
      <c r="G39" s="178"/>
      <c r="H39" s="178"/>
      <c r="I39" s="178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4" t="s">
        <v>107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391</v>
      </c>
      <c r="D44" s="184"/>
      <c r="E44" s="206"/>
      <c r="F44" s="184"/>
      <c r="G44" s="184"/>
      <c r="H44" s="178"/>
      <c r="I44" s="185"/>
    </row>
    <row r="45" spans="1:9" ht="15">
      <c r="A45" s="178"/>
      <c r="B45" s="178"/>
      <c r="C45" s="178" t="s">
        <v>265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139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შემაჯ.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'შემაჯ.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2020-12-10T18:53:17Z</cp:lastPrinted>
  <dcterms:created xsi:type="dcterms:W3CDTF">2011-12-27T13:20:18Z</dcterms:created>
  <dcterms:modified xsi:type="dcterms:W3CDTF">2020-12-25T17:53:16Z</dcterms:modified>
</cp:coreProperties>
</file>